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"/>
    </mc:Choice>
  </mc:AlternateContent>
  <xr:revisionPtr revIDLastSave="16" documentId="8_{569DBD5B-AF73-42B6-8E35-8529C20C8761}" xr6:coauthVersionLast="47" xr6:coauthVersionMax="47" xr10:uidLastSave="{B870A484-6439-4B13-91D8-A9CB7010CF2D}"/>
  <bookViews>
    <workbookView xWindow="-120" yWindow="-120" windowWidth="29040" windowHeight="15720" xr2:uid="{00000000-000D-0000-FFFF-FFFF00000000}"/>
  </bookViews>
  <sheets>
    <sheet name="6816" sheetId="3" r:id="rId1"/>
    <sheet name="6817" sheetId="4" r:id="rId2"/>
    <sheet name="6819" sheetId="9" r:id="rId3"/>
    <sheet name="7706" sheetId="1" r:id="rId4"/>
    <sheet name="7707" sheetId="5" r:id="rId5"/>
    <sheet name="7708" sheetId="6" r:id="rId6"/>
    <sheet name="7709" sheetId="2" r:id="rId7"/>
  </sheets>
  <externalReferences>
    <externalReference r:id="rId8"/>
  </externalReferences>
  <definedNames>
    <definedName name="_xlnm.Print_Area" localSheetId="0">'6816'!$A$1:$J$45</definedName>
    <definedName name="_xlnm.Print_Area" localSheetId="1">'6817'!$A$1:$J$47</definedName>
    <definedName name="_xlnm.Print_Area" localSheetId="2">'6819'!$A$1:$J$44</definedName>
    <definedName name="_xlnm.Print_Area" localSheetId="3">'7706'!$A$1:$J$44</definedName>
    <definedName name="_xlnm.Print_Area" localSheetId="4">'7707'!$A$1:$J$45</definedName>
    <definedName name="_xlnm.Print_Area" localSheetId="5">'7708'!$A$1:$J$44</definedName>
    <definedName name="_xlnm.Print_Area" localSheetId="6">'7709'!$A$1:$J$45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I25" i="2" s="1"/>
  <c r="J29" i="2"/>
  <c r="J29" i="1"/>
  <c r="J29" i="5"/>
  <c r="J29" i="6"/>
  <c r="I25" i="6"/>
  <c r="F25" i="5" a="1"/>
  <c r="F25" i="5" s="1"/>
  <c r="B44" i="5" s="1"/>
  <c r="B44" i="1"/>
  <c r="I25" i="1"/>
  <c r="I25" i="3" l="1"/>
  <c r="H29" i="3"/>
  <c r="J29" i="3"/>
  <c r="J29" i="9"/>
  <c r="I29" i="3"/>
  <c r="I29" i="6"/>
  <c r="I25" i="5"/>
  <c r="I25" i="9"/>
  <c r="I25" i="4"/>
  <c r="C15" i="9" l="1"/>
  <c r="B43" i="3" l="1"/>
  <c r="B42" i="3"/>
  <c r="B44" i="2"/>
  <c r="B43" i="2"/>
  <c r="B44" i="6" l="1"/>
  <c r="B43" i="6"/>
  <c r="B43" i="5" l="1"/>
  <c r="J29" i="4" l="1"/>
  <c r="B44" i="9" l="1"/>
  <c r="B43" i="9"/>
  <c r="B44" i="3" l="1"/>
  <c r="B42" i="5"/>
  <c r="B42" i="9" l="1"/>
  <c r="B44" i="4"/>
  <c r="B43" i="4"/>
  <c r="B42" i="4"/>
  <c r="B42" i="2"/>
  <c r="B42" i="6"/>
  <c r="B43" i="1"/>
  <c r="B42" i="1"/>
  <c r="I29" i="5" l="1"/>
  <c r="I29" i="9"/>
  <c r="I29" i="1"/>
  <c r="C16" i="9" l="1"/>
  <c r="C14" i="9"/>
  <c r="I29" i="4" l="1"/>
  <c r="C15" i="6" l="1"/>
  <c r="C16" i="6" l="1"/>
  <c r="C14" i="6"/>
  <c r="C15" i="5" l="1"/>
  <c r="C14" i="5"/>
  <c r="C16" i="4" l="1"/>
  <c r="C15" i="4"/>
  <c r="C14" i="4"/>
  <c r="C16" i="3" l="1"/>
  <c r="C15" i="3"/>
  <c r="C14" i="3"/>
  <c r="C15" i="2" l="1"/>
  <c r="C14" i="2"/>
  <c r="C16" i="1" l="1"/>
  <c r="C15" i="1"/>
  <c r="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<sst xmlns="http://schemas.openxmlformats.org/spreadsheetml/2006/main" count="529" uniqueCount="143">
  <si>
    <t>Código</t>
  </si>
  <si>
    <t>Documento Relacionado</t>
  </si>
  <si>
    <t>Fecha Versión</t>
  </si>
  <si>
    <t>Versión</t>
  </si>
  <si>
    <t>DEC-FOR013</t>
  </si>
  <si>
    <t>I -Información Institucional</t>
  </si>
  <si>
    <t>I.I - Completar los datos requeridos sobre la institución</t>
  </si>
  <si>
    <t>Capítulo</t>
  </si>
  <si>
    <t>0222-MINISTERIO DE ENERGIA Y MINAS</t>
  </si>
  <si>
    <t>Subcapítulo</t>
  </si>
  <si>
    <t>01-MINISTERIO DE ENERGIA Y MINAS</t>
  </si>
  <si>
    <t>Unidad Ejecutora</t>
  </si>
  <si>
    <t>0001-MINISTERIO DE ENERGIA Y MINAS</t>
  </si>
  <si>
    <t>Misión</t>
  </si>
  <si>
    <t>Formular y administrar políticas para el aprovechamiento integral de los recursos energéticos y mineros de la Republica 
Dominicana, bajo criterios de transparencia y sostenibilidad ambiental.</t>
  </si>
  <si>
    <t>Visión</t>
  </si>
  <si>
    <t>Ser una entidad de excelencia en la formulación y ejecución eficiente, responsable y transparente de políticas de desarrollo, para el 
integral y gestión sostenible de los recursos energéticos y mineros, en beneficios de las presentes y futuras generaciones de 
Dominicanos.</t>
  </si>
  <si>
    <t>II. Contribución a la Estrategia Nacional de Desarrollo</t>
  </si>
  <si>
    <t>Eje estratégico:</t>
  </si>
  <si>
    <t>Objetivo general:</t>
  </si>
  <si>
    <t>Objetivo(s) específico(s):</t>
  </si>
  <si>
    <t>3.5.6</t>
  </si>
  <si>
    <t>III. Información del Programa</t>
  </si>
  <si>
    <t>Nombre:</t>
  </si>
  <si>
    <t xml:space="preserve">Regulación, fiscalización  y desarrollo de la minería metálica , no metálica y MAPE. </t>
  </si>
  <si>
    <t>Descripción:</t>
  </si>
  <si>
    <t xml:space="preserve">Personas físicas y/o jurídicas reciben fiscalizaciones a las concesiones de exploración y explotación minera. 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</si>
  <si>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</si>
  <si>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Personas físicas y jurídicas</t>
  </si>
  <si>
    <t>Resultado Asociado: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</si>
  <si>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</si>
  <si>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</si>
  <si>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</si>
  <si>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</si>
  <si>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</si>
  <si>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</si>
  <si>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</si>
  <si>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</si>
  <si>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</si>
  <si>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</si>
  <si>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</si>
  <si>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</si>
  <si>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</si>
  <si>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</si>
  <si>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</si>
  <si>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</si>
  <si>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</si>
  <si>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</si>
  <si>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</si>
  <si>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</si>
  <si>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6816/002.- Personas Físicas y jurídicas reciben auditorias de las investigaciones, exploraciones y fiscalizaciones mineras</t>
  </si>
  <si>
    <t xml:space="preserve">Número de auditorías realizadas </t>
  </si>
  <si>
    <t>V. Análisis de los Logros y Desviaciones</t>
  </si>
  <si>
    <t>V.I - Información de Logros y Desviaciones por Producto</t>
  </si>
  <si>
    <t xml:space="preserve">Producto: </t>
  </si>
  <si>
    <t>6816/002.- Personas Físicas y jurídicas reciben fiscalizaciones de concesiones de exploraciones y explotaciones mineras.</t>
  </si>
  <si>
    <t xml:space="preserve">Descripción del producto: </t>
  </si>
  <si>
    <t>Personas físicas y/o jurídicas reciben auditorias de las investigaciones, exploraciones y fiscalizaciones mineras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</si>
  <si>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</si>
  <si>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</si>
  <si>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</si>
  <si>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</si>
  <si>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</si>
  <si>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Presupuesto aprobado  :</t>
  </si>
  <si>
    <t>Presupuesto modificado :</t>
  </si>
  <si>
    <t>Carolina Hernández</t>
  </si>
  <si>
    <t>Gloria Contreras</t>
  </si>
  <si>
    <t>Total devengado :</t>
  </si>
  <si>
    <t>Directora de Planificación y Desarrollo</t>
  </si>
  <si>
    <t>Directora Financiera.</t>
  </si>
  <si>
    <t>I -Información Instituciónal</t>
  </si>
  <si>
    <t>Formular y administrar politicas para el aprovechamiento integral de los recursos energeticos y mineros de la Republica 
Dominicana, bajo criterios de transparencia y sostenibilidad ambiental.</t>
  </si>
  <si>
    <t>Regulacion y desarrollo energético.</t>
  </si>
  <si>
    <t>Esta actividad consiste en inspecionar las ejecutorias de los planes de mantenimiento realizados a las infraestruturas energéticas.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</si>
  <si>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</si>
  <si>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</si>
  <si>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energéticas</t>
  </si>
  <si>
    <t>Número de fiscalizaciones realizadas.</t>
  </si>
  <si>
    <t>6817.- Empresas públicas y privadas reciben fiscalizaciones de las infraestructuras energéticas.</t>
  </si>
  <si>
    <t>Se realizaran las fiscalizaciones a las infraestructuras  para validar el cumplimiento de las mismas.</t>
  </si>
  <si>
    <t>Regulación y desarrollo energético.</t>
  </si>
  <si>
    <t>Educar sobre las diferentes formas de generación de energía a partir de fuentes renovables, en cumplimiento con las metas de eficiencia y ahorro energético.</t>
  </si>
  <si>
    <t xml:space="preserve">Este programa esta vinculado al ODS 7, "Energía asequible y no contaminante", el cual garantiza el acceso a: energía segura, sostenible y moderna, y a prestar atención a fuentes energéticas seguras y limpias, así como su promoción. </t>
  </si>
  <si>
    <t>6819.- Personas Físicas y jurídicas  reciben formación para el uso, desarrollo y ahorro de la energía.</t>
  </si>
  <si>
    <t>Cantidad de actividades educativas de sensibilización sobre las diferentes formas de generación de energía a partir de fuentes renovables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</si>
  <si>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</si>
  <si>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>Formular y administrar políticas para el aprovechamiento integral de los recursos energéticos y mineros de la República 
Dominicana, bajo criterios de transparencia y sostenibilidad ambiental.</t>
  </si>
  <si>
    <t>Regulación, fiscalización y desarrollo de la minería metálica, no metálica y MAPE.</t>
  </si>
  <si>
    <t>Personas físicas y jurídicas reciben resoluciones de otorgamiento de concesiones mineras.</t>
  </si>
  <si>
    <r>
      <rPr>
        <sz val="11"/>
        <rFont val="Calibri"/>
        <family val="2"/>
        <scheme val="minor"/>
      </rPr>
      <t>Este programa esta vinculado al OD</t>
    </r>
    <r>
      <rPr>
        <i/>
        <sz val="11"/>
        <rFont val="Calibri"/>
        <family val="2"/>
        <scheme val="minor"/>
      </rPr>
      <t>S 8 "Trabajo Decente y crecimiento económico",</t>
    </r>
    <r>
      <rPr>
        <sz val="11"/>
        <rFont val="Calibri"/>
        <family val="2"/>
        <scheme val="minor"/>
      </rPr>
      <t xml:space="preserve"> y alineado al Objetivo Especifico 3.5.6. de la END correspondiente a </t>
    </r>
    <r>
      <rPr>
        <i/>
        <sz val="11"/>
        <rFont val="Calibri"/>
        <family val="2"/>
        <scheme val="minor"/>
      </rPr>
      <t>" Consolidar un entorno adecuado que incentive la inversión para el desarrollo sostenible del sector minero"</t>
    </r>
  </si>
  <si>
    <t>7706-Personas físicas y jurídicas reciben autorizaciones para operaciones mineras según Ley 46-71.</t>
  </si>
  <si>
    <t>Cantidad de Resoluciones aprobadas.</t>
  </si>
  <si>
    <t>7706-Personas físicas y jurídicas reciben autorizaciones para operaciones mineras según ley 46-71.</t>
  </si>
  <si>
    <t>Devengado ejecutado :</t>
  </si>
  <si>
    <t xml:space="preserve">3.2.1. </t>
  </si>
  <si>
    <t>Asegurar un suministro confiable de electricidad, a precios competitivos y en condiciones de sostenibilidad financiera y ambiental.</t>
  </si>
  <si>
    <t>Regulación y desarrollo energético</t>
  </si>
  <si>
    <t xml:space="preserve">Sensibilizar el uso racional de la energía en instituciones públicas y privadas. </t>
  </si>
  <si>
    <r>
      <rPr>
        <sz val="11"/>
        <color theme="1"/>
        <rFont val="Calibri"/>
        <family val="2"/>
        <scheme val="minor"/>
      </rPr>
      <t>Este programa esta vinculado al ODS 7, "</t>
    </r>
    <r>
      <rPr>
        <i/>
        <sz val="11"/>
        <color theme="1"/>
        <rFont val="Calibri"/>
        <family val="2"/>
        <scheme val="minor"/>
      </rPr>
      <t>Energía asequible y no contaminante", e</t>
    </r>
    <r>
      <rPr>
        <sz val="11"/>
        <color theme="1"/>
        <rFont val="Calibri"/>
        <family val="2"/>
        <scheme val="minor"/>
      </rPr>
      <t>l cual garantiza el acceso a: energía segura, sostenible y moderna, y a prestar atención a otras fuentes energéticas seguras y limpias</t>
    </r>
    <r>
      <rPr>
        <i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 xml:space="preserve">y al objetivo especifico de la END 3.2.1. que </t>
    </r>
    <r>
      <rPr>
        <i/>
        <sz val="11"/>
        <color theme="1"/>
        <rFont val="Calibri"/>
        <family val="2"/>
        <scheme val="minor"/>
      </rPr>
      <t xml:space="preserve">" Asegurar un suministro confiable de electricidad, a precios competitivos y en condiciones de sostenibilidad financiera y ambiental" </t>
    </r>
  </si>
  <si>
    <t>7707.-Comunidades rurales y urbanas reciben acciones para el desarrollo energético.</t>
  </si>
  <si>
    <t>Número de zonas intervenidas y desarrolladas.</t>
  </si>
  <si>
    <t>7707.- Comunidades rurales y urbanas reciben acciones para el desarrollo energético.</t>
  </si>
  <si>
    <t xml:space="preserve">Electrificar a comunidades rurales y urbanas sin acceso a electricidad. </t>
  </si>
  <si>
    <t xml:space="preserve">Logros alcanzados: </t>
  </si>
  <si>
    <t>3.3.4</t>
  </si>
  <si>
    <t>Supervisar las instalaciones que utilicen fuentes radiactivas o equipos generadores de radiación.</t>
  </si>
  <si>
    <r>
      <rPr>
        <sz val="11"/>
        <rFont val="Calibri"/>
        <family val="2"/>
        <scheme val="minor"/>
      </rPr>
      <t xml:space="preserve">Este programa esta vinculado al ODS 7, </t>
    </r>
    <r>
      <rPr>
        <i/>
        <sz val="11"/>
        <rFont val="Calibri"/>
        <family val="2"/>
        <scheme val="minor"/>
      </rPr>
      <t>"Energía asequible y no contaminante",</t>
    </r>
    <r>
      <rPr>
        <sz val="11"/>
        <rFont val="Calibri"/>
        <family val="2"/>
        <scheme val="minor"/>
      </rPr>
      <t xml:space="preserve"> el cual garantiza el acceso a: energía segura, sostenible y moderna, y a prestar atención a fuentes energéticas seguras y limpias, así como su promoción, y a la línea de acción 3.3.4.3. de la END correspondiente a </t>
    </r>
    <r>
      <rPr>
        <i/>
        <sz val="11"/>
        <rFont val="Calibri"/>
        <family val="2"/>
        <scheme val="minor"/>
      </rPr>
      <t>" Fomentar el desarrollo de las aplicaciones de la energía nuclear, en los campos de medicina, industria, medio ambiente.</t>
    </r>
  </si>
  <si>
    <t>7708-0002. Instituciones reciben regulación y desarrollo de la energía renovable, no renovable y nuclear.</t>
  </si>
  <si>
    <t>Instituciones supervisadas que utilicen radiación ionizante</t>
  </si>
  <si>
    <t>3.2.2</t>
  </si>
  <si>
    <t>Desarrollar una estrategia integrada de exploración petrolera de corto, mediano y largo plazos, coherente y sostenida, que permita determinar la factibilidad de la explotación, incluyendo la plataforma marina y asegurando la sostenibilidad ambiental.</t>
  </si>
  <si>
    <t>Regulación y desarrollo de hidrocarburos</t>
  </si>
  <si>
    <t>Mejorar y actualizar la regulación en materia de exploración petrolera.</t>
  </si>
  <si>
    <r>
      <t>Este programa esta vinculado a la Línea de Acción 3.2.2.1 de la END 2030: "</t>
    </r>
    <r>
      <rPr>
        <sz val="11"/>
        <color theme="1"/>
        <rFont val="Calibri"/>
        <family val="2"/>
        <scheme val="minor"/>
      </rPr>
      <t>Desarrollar una estrategia integrada de exploración petrolera de corto, mediano y largo plazo, coherente y sostenible, que permita determinar la factibilidad de la explotación, incluyendo la plataforma marina y asegurando la sostenibilidad ambiental",</t>
    </r>
    <r>
      <rPr>
        <i/>
        <sz val="11"/>
        <color theme="1"/>
        <rFont val="Calibri"/>
        <family val="2"/>
        <scheme val="minor"/>
      </rPr>
      <t xml:space="preserve"> y además al ODS 7, "Energía asequible y no contaminante" el cual garantiza el acceso a: energía, segura, sostenible y moderna, y a prestar atención a otras fuentes energéticas seguras y limpias. </t>
    </r>
  </si>
  <si>
    <t>7709-. Adquisición de nuevos datos de líneas sísmicas 2D de alta definición (5,000 kms.) en cuencas costa afuera en el sur y el norte del país.</t>
  </si>
  <si>
    <t xml:space="preserve">Reporte de datos de líneas sísmicas adquiridas. </t>
  </si>
  <si>
    <t>7709  Estado Dominicano recibe nueva data sísmica para incrementar el potencial hidrocarburifero en el país</t>
  </si>
  <si>
    <t xml:space="preserve">Incrementar la información la información de las cuencas sedimentarias con potencial de explotación de hidrocarburos. </t>
  </si>
  <si>
    <t xml:space="preserve"> Programacion Anual</t>
  </si>
  <si>
    <t xml:space="preserve">  Programacion Anual</t>
  </si>
  <si>
    <t>Evidencia 1: requerimiento de adquisicion de equipos</t>
  </si>
  <si>
    <t>Evidencia 2: correo de tecnología o compras indicando que se realizara un proceso grande (licitación pública)</t>
  </si>
  <si>
    <t xml:space="preserve"> Programación Anual</t>
  </si>
  <si>
    <t>Informe de Evaluación Semestral de las Metas Físicas-Financieras</t>
  </si>
  <si>
    <t>Programación Semestral</t>
  </si>
  <si>
    <t>Ejecución Semestral</t>
  </si>
  <si>
    <t>Informe de Evaluación Semestre de las Metas Físicas-Financieras</t>
  </si>
  <si>
    <t>Programación Semestre</t>
  </si>
  <si>
    <t>Ejecución Semestre</t>
  </si>
  <si>
    <t>Durante el semestre enero-junio se elaboraron 37 actas de fiscalización minera en atención a las solicitudes derivadas de la demanda.</t>
  </si>
  <si>
    <t>Durante el semestre enero -junio  se llevaron a cabo 25 visitas de inspección a infraestructuras energeticas.</t>
  </si>
  <si>
    <t>Durante el semestre enero-junio se recibieron 7 solicitudes, de las cuales 2 fueron procesadas y concluidas, mientras que las 5 restantes están pendientes de aprobación para los próximos trimestres.</t>
  </si>
  <si>
    <t>Para el primer trimestre de 2025, se tenía programada la conclusión de 9 proyectos, de los cuales 4 fueron ejecutados conforme a lo previsto y 5 fueron reprogramados para concluirse en los trimestres tercero y cuarto. Como resultado, durante el semestre enero-junio quedaron programados 8 proyectos de electrificación dirigidos a comunidades sin acceso a energía eléctrica, cumpliéndose en su totalidad lo establecido para dicho periodo.</t>
  </si>
  <si>
    <t>Durante el semestre enero-junio de 2025, se logró supervisar Tres instalaciones que utilizan fuentes radiactivas o equipos generadores de radiación, a las cuales se les emitieron las recomendaciones correspondientes.</t>
  </si>
  <si>
    <t>Durante el semestre enero-junio no se tenía contemplada ninguna programación de entregas, por lo que no se registró ninguna ejecución relacionada.</t>
  </si>
  <si>
    <t>Durante el semestre enero-junio se llevaron a cabo 24 charlas de sensibilización sobre las diferentes formas de generación de energía a partir de fuentes renovables, impactando a más de 270 personas.</t>
  </si>
  <si>
    <t>La desviación financiera se debe a que se unificaron esfuerzos para eficientizar el gasto, llevando a cabo la ejecución de este producto junto a la Comisión Nacional de Energía, la cual cubrió parte de los gastos asociados al producto.</t>
  </si>
  <si>
    <t xml:space="preserve">La desviación financiera de este producto se debe a aumentos en el concepto de remuneraciones. Dicho aumento fue considerado en la reprogramación de los trimestres 3 y 4. </t>
  </si>
  <si>
    <t>Este producto tenía programada la adquisición de equipos tecnológicos para el levantamiento de las informaciones de campo en el proceso de fiscalización. La desviación financiera se debe a que dicha adquisición fue reprogramada para ser consolidada en un proceso de licitación pública de equipos informáticos y evitar así fraccionamiento en los procesos de compras.</t>
  </si>
  <si>
    <t>La desviación financiera observada en este producto se debió a:
1. Parte de los viáticos ejecutados fueron imputados al Programa 01 mediante fondos de anticipo financiero. 
2. Se reprogramó la adquisición de insumos de seguridad y equipos para geólogos, destinados a ser utilizados en los procesos de auditoría.
3. Luego de cerrado el segundo trimestre (abril-junio), específicamente  en fecha 01/07/2025, fue anulado el devengado No. 3670 con el propósito de corregir las retenciones aplicadas en dicho compromiso. Este devengado incluía una partida correspondiente a este producto por un monto de RD$295,000.00, lo que generó una desviación financiera, a pesar de haberse producido fuera del trimestre en análisis.</t>
  </si>
  <si>
    <t>La desviación financiera de este producto se debe a cambios en los contratos de obra por homologación de materiales con las EDEs y retrasos en el registro de contratos de adenda por los cambios generados por dicha homologación.</t>
  </si>
  <si>
    <t xml:space="preserve">El desvío financiero se debe a que fue declarado decierto el proceso de compras no.MEM-DAF-CD-2025-0002 para la contratación de servicio de medicion dosimétrica . Adicional a esto, indicamos que la ejecución física fue posible gracias a que fue realizada junto a la misión sel Servicio de Evaluación de la Protección Radiológica Ocupacional (ORPAS), quienes son parte del Organismo Internacional de Energía Atómica (OIEA). </t>
  </si>
  <si>
    <t>Luego de cerrado el segundo trimestre (abril-junio), específicamente  en fecha 01/07/2025, fue anulado el devengado No. 3670 con el propósito de corregir las retenciones aplicadas en dicho compromiso. Este devengado incluía una partida correspondiente a este producto por un monto de RD$185,000.00, lo que generó una desviación financiera, a pesar de haberse producido fuera del trimestre en análisis.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</si>
</sst>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22" xfId="0" applyFont="1" applyBorder="1" applyProtection="1">
      <protection locked="0"/>
    </xf>
    <xf numFmtId="166" fontId="1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34" xfId="0" applyFont="1" applyBorder="1" applyProtection="1">
      <protection locked="0"/>
    </xf>
    <xf numFmtId="4" fontId="23" fillId="9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9" borderId="0" xfId="0" applyFont="1" applyFill="1" applyProtection="1">
      <protection locked="0"/>
    </xf>
    <xf numFmtId="165" fontId="1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9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4" fontId="13" fillId="9" borderId="22" xfId="0" applyNumberFormat="1" applyFont="1" applyFill="1" applyBorder="1" applyProtection="1">
      <protection locked="0"/>
    </xf>
    <xf numFmtId="166" fontId="0" fillId="0" borderId="0" xfId="0" applyNumberFormat="1"/>
    <xf numFmtId="0" fontId="9" fillId="0" borderId="17" xfId="0" applyFont="1" applyBorder="1" applyAlignment="1" applyProtection="1">
      <alignment vertical="top" wrapText="1"/>
      <protection locked="0"/>
    </xf>
    <xf numFmtId="4" fontId="24" fillId="9" borderId="22" xfId="0" applyNumberFormat="1" applyFont="1" applyFill="1" applyBorder="1" applyProtection="1">
      <protection locked="0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167" fontId="0" fillId="0" borderId="0" xfId="0" applyNumberFormat="1"/>
    <xf numFmtId="0" fontId="0" fillId="10" borderId="0" xfId="0" applyFill="1" applyAlignment="1">
      <alignment vertical="center"/>
    </xf>
    <xf numFmtId="0" fontId="0" fillId="10" borderId="0" xfId="0" applyFill="1"/>
    <xf numFmtId="0" fontId="29" fillId="9" borderId="24" xfId="0" applyFont="1" applyFill="1" applyBorder="1" applyAlignment="1" applyProtection="1">
      <alignment vertical="top" wrapText="1"/>
      <protection locked="0"/>
    </xf>
    <xf numFmtId="0" fontId="29" fillId="9" borderId="28" xfId="0" applyFont="1" applyFill="1" applyBorder="1" applyAlignment="1" applyProtection="1">
      <alignment vertical="top" wrapText="1"/>
      <protection locked="0"/>
    </xf>
    <xf numFmtId="0" fontId="29" fillId="0" borderId="24" xfId="0" applyFont="1" applyBorder="1" applyAlignment="1" applyProtection="1">
      <alignment vertical="top" wrapText="1"/>
      <protection locked="0"/>
    </xf>
    <xf numFmtId="0" fontId="29" fillId="0" borderId="28" xfId="0" applyFont="1" applyBorder="1" applyAlignment="1" applyProtection="1">
      <alignment vertical="top" wrapTex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29" fillId="0" borderId="28" xfId="0" applyFont="1" applyBorder="1" applyAlignment="1" applyProtection="1">
      <alignment vertical="center" wrapText="1"/>
      <protection locked="0"/>
    </xf>
    <xf numFmtId="165" fontId="16" fillId="9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1" fillId="9" borderId="0" xfId="0" applyFont="1" applyFill="1" applyAlignment="1" applyProtection="1">
      <alignment horizontal="left" vertical="center" wrapText="1"/>
      <protection locked="0"/>
    </xf>
    <xf numFmtId="0" fontId="21" fillId="9" borderId="18" xfId="0" applyFont="1" applyFill="1" applyBorder="1" applyAlignment="1" applyProtection="1">
      <alignment horizontal="left" vertical="center" wrapText="1"/>
      <protection locked="0"/>
    </xf>
    <xf numFmtId="39" fontId="11" fillId="9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9" borderId="28" xfId="2" applyNumberFormat="1" applyFont="1" applyFill="1" applyBorder="1" applyAlignment="1" applyProtection="1">
      <alignment horizontal="center" vertical="center" wrapText="1" readingOrder="1"/>
    </xf>
    <xf numFmtId="10" fontId="11" fillId="9" borderId="29" xfId="2" applyNumberFormat="1" applyFont="1" applyFill="1" applyBorder="1" applyAlignment="1" applyProtection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0" fillId="0" borderId="22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1" fillId="0" borderId="18" xfId="0" applyFont="1" applyBorder="1" applyAlignment="1" applyProtection="1">
      <alignment horizontal="justify" vertical="center"/>
      <protection locked="0"/>
    </xf>
    <xf numFmtId="0" fontId="21" fillId="0" borderId="2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18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 shrinkToFit="1"/>
      <protection locked="0"/>
    </xf>
    <xf numFmtId="0" fontId="21" fillId="0" borderId="18" xfId="0" applyFont="1" applyBorder="1" applyAlignment="1" applyProtection="1">
      <alignment horizontal="left" vertical="center" wrapText="1" shrinkToFit="1"/>
      <protection locked="0"/>
    </xf>
    <xf numFmtId="0" fontId="21" fillId="9" borderId="0" xfId="0" applyFont="1" applyFill="1" applyAlignment="1" applyProtection="1">
      <alignment horizontal="left" vertical="center" wrapText="1" shrinkToFit="1"/>
      <protection locked="0"/>
    </xf>
    <xf numFmtId="0" fontId="21" fillId="9" borderId="18" xfId="0" applyFont="1" applyFill="1" applyBorder="1" applyAlignment="1" applyProtection="1">
      <alignment horizontal="left" vertical="center" wrapText="1" shrinkToFit="1"/>
      <protection locked="0"/>
    </xf>
    <xf numFmtId="0" fontId="21" fillId="0" borderId="22" xfId="0" applyFont="1" applyBorder="1" applyAlignment="1">
      <alignment horizontal="justify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18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justify" vertical="center" wrapText="1"/>
    </xf>
    <xf numFmtId="43" fontId="0" fillId="0" borderId="0" xfId="1" applyFont="1"/>
    <xf numFmtId="43" fontId="0" fillId="0" borderId="0" xfId="1" applyFont="1" applyAlignment="1">
      <alignment vertical="center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Alignment="1" applyProtection="1">
      <alignment horizontal="left" vertical="center" wrapText="1"/>
      <protection locked="0"/>
    </xf>
    <xf numFmtId="0" fontId="26" fillId="0" borderId="18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Alignment="1" applyProtection="1">
      <alignment horizontal="left" vertical="center" wrapText="1"/>
      <protection locked="0"/>
    </xf>
    <xf numFmtId="0" fontId="25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4" fontId="0" fillId="0" borderId="0" xfId="0" applyNumberFormat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105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A6A6A6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rgb="FFA6A6A6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82052</xdr:colOff>
      <xdr:row>0</xdr:row>
      <xdr:rowOff>56697</xdr:rowOff>
    </xdr:from>
    <xdr:ext cx="1216296" cy="71894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52" y="56697"/>
          <a:ext cx="1216296" cy="7189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84496</xdr:rowOff>
    </xdr:from>
    <xdr:ext cx="1322070" cy="71233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847" b="-1"/>
        <a:stretch>
          <a:fillRect/>
        </a:stretch>
      </xdr:blipFill>
      <xdr:spPr>
        <a:xfrm>
          <a:off x="99061" y="84496"/>
          <a:ext cx="1322070" cy="7123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22088</xdr:rowOff>
    </xdr:from>
    <xdr:ext cx="1248243" cy="737832"/>
    <xdr:pic>
      <xdr:nvPicPr>
        <xdr:cNvPr id="2" name="Imagen 1">
          <a:extLst>
            <a:ext uri="{FF2B5EF4-FFF2-40B4-BE49-F238E27FC236}">
              <a16:creationId xmlns:a16="http://schemas.microsoft.com/office/drawing/2014/main" id="{1F3DE053-DBE4-4B69-B7C7-965841D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2088"/>
          <a:ext cx="1248243" cy="73783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28:J29" totalsRowShown="0" headerRowDxfId="104" dataDxfId="102" headerRowBorderDxfId="103" tableBorderDxfId="101" totalsRowBorderDxfId="100">
  <tableColumns count="10">
    <tableColumn id="1" xr3:uid="{00000000-0010-0000-0200-000001000000}" name="Producto" dataDxfId="2"/>
    <tableColumn id="2" xr3:uid="{00000000-0010-0000-0200-000002000000}" name="Indicador" dataDxfId="0"/>
    <tableColumn id="3" xr3:uid="{00000000-0010-0000-0200-000003000000}" name="Física_x000a_(A)" dataDxfId="1"/>
    <tableColumn id="4" xr3:uid="{00000000-0010-0000-0200-000004000000}" name="Financiera_x000a_(B)" dataDxfId="99"/>
    <tableColumn id="9" xr3:uid="{00000000-0010-0000-0200-000009000000}" name="Física_x000a_(C)" dataDxfId="98"/>
    <tableColumn id="10" xr3:uid="{00000000-0010-0000-0200-00000A000000}" name="Financiera_x000a_(D)" dataDxfId="97"/>
    <tableColumn id="5" xr3:uid="{00000000-0010-0000-0200-000005000000}" name="Física _x000a_(E)" dataDxfId="96"/>
    <tableColumn id="6" xr3:uid="{00000000-0010-0000-0200-000006000000}" name="Financiera _x000a_ (F)" dataDxfId="95">
      <calculatedColumnFormula>313626.7+295000</calculatedColumnFormula>
    </tableColumn>
    <tableColumn id="7" xr3:uid="{00000000-0010-0000-0200-000007000000}" name="Física _x000a_(%)_x000a_ G=E/C" dataDxfId="94" dataCellStyle="Porcentaje">
      <calculatedColumnFormula>+Tabla14[[#This Row],[Física 
(E)]]/Tabla14[[#This Row],[Física
(C)]]</calculatedColumnFormula>
    </tableColumn>
    <tableColumn id="8" xr3:uid="{00000000-0010-0000-0200-000008000000}" name="Financiero _x000a_(%) _x000a_H=F/D" dataDxfId="93">
      <calculatedColumnFormula>+Tabla14[[#This Row],[Financiera 
 (F)]]/Tabla14[[#This Row],[Financiera
(D)]]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15" displayName="Tabla15" ref="A28:J29" totalsRowShown="0" headerRowDxfId="92" dataDxfId="90" headerRowBorderDxfId="91" tableBorderDxfId="89" totalsRowBorderDxfId="88">
  <tableColumns count="10">
    <tableColumn id="1" xr3:uid="{00000000-0010-0000-0400-000001000000}" name="Producto" dataDxfId="5"/>
    <tableColumn id="2" xr3:uid="{00000000-0010-0000-0400-000002000000}" name="Indicador" dataDxfId="3"/>
    <tableColumn id="3" xr3:uid="{00000000-0010-0000-0400-000003000000}" name="Física_x000a_(A)" dataDxfId="4"/>
    <tableColumn id="4" xr3:uid="{00000000-0010-0000-0400-000004000000}" name="Financiera_x000a_(B)" dataDxfId="87"/>
    <tableColumn id="9" xr3:uid="{00000000-0010-0000-0400-000009000000}" name="Física_x000a_(C)" dataDxfId="86"/>
    <tableColumn id="10" xr3:uid="{00000000-0010-0000-0400-00000A000000}" name="Financiera_x000a_(D)" dataDxfId="85"/>
    <tableColumn id="5" xr3:uid="{00000000-0010-0000-0400-000005000000}" name="Física _x000a_(E)" dataDxfId="84"/>
    <tableColumn id="6" xr3:uid="{00000000-0010-0000-0400-000006000000}" name="Financiera _x000a_ (F)" dataDxfId="83"/>
    <tableColumn id="7" xr3:uid="{00000000-0010-0000-0400-000007000000}" name="Física _x000a_(%)_x000a_ G=E/C" dataDxfId="82" dataCellStyle="Porcentaje">
      <calculatedColumnFormula>+Tabla15[[#This Row],[Física 
(E)]]/Tabla15[[#This Row],[Física
(C)]]</calculatedColumnFormula>
    </tableColumn>
    <tableColumn id="8" xr3:uid="{00000000-0010-0000-0400-000008000000}" name="Financiero _x000a_(%) _x000a_H=F/D" dataDxfId="81">
      <calculatedColumnFormula>+Tabla15[[#This Row],[Financiera 
 (F)]]/Tabla15[[#This Row],[Financiera
(D)]]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BB691E-1B69-4452-88A2-80D0512E36C4}" name="Tabla159" displayName="Tabla159" ref="A28:J29" totalsRowShown="0" headerRowDxfId="80" dataDxfId="78" headerRowBorderDxfId="79" tableBorderDxfId="77" totalsRowBorderDxfId="76">
  <tableColumns count="10">
    <tableColumn id="1" xr3:uid="{895AC5A4-AFC5-413F-B27C-F397911E26A6}" name="Producto" dataDxfId="75"/>
    <tableColumn id="2" xr3:uid="{674D6C58-5FCD-440E-B1EE-612FC4363965}" name="Indicador" dataDxfId="74"/>
    <tableColumn id="3" xr3:uid="{04C90A52-164B-4327-BBA1-6ACCF7F63DEC}" name="Física_x000a_(A)" dataDxfId="73"/>
    <tableColumn id="4" xr3:uid="{F70E1695-8CAB-4D68-82B6-E89C3A524AF4}" name="Financiera_x000a_(B)" dataDxfId="72"/>
    <tableColumn id="9" xr3:uid="{B7DF9F52-F886-427A-B2F7-A7864D0D577D}" name="Física_x000a_(C)" dataDxfId="71"/>
    <tableColumn id="10" xr3:uid="{F15954EB-9515-4607-99F7-1DE5B305CD08}" name="Financiera_x000a_(D)" dataDxfId="70"/>
    <tableColumn id="5" xr3:uid="{AF8E8B7A-F0F9-4F10-AD43-02BF9C70B6BF}" name="Física _x000a_(E)" dataDxfId="69"/>
    <tableColumn id="6" xr3:uid="{118E65A8-1A52-4A77-B840-B450F40DCEEA}" name="Financiera _x000a_ (F)" dataDxfId="68"/>
    <tableColumn id="7" xr3:uid="{A1DB49E1-B77E-47B5-9580-B4ADA4357331}" name="Física _x000a_(%)_x000a_ G=E/C" dataDxfId="67" dataCellStyle="Porcentaje">
      <calculatedColumnFormula>+Tabla159[[#This Row],[Física 
(E)]]/Tabla159[[#This Row],[Física
(C)]]</calculatedColumnFormula>
    </tableColumn>
    <tableColumn id="8" xr3:uid="{97AA9015-E37E-44E5-865B-9A896BD7EE58}" name="Financiero _x000a_(%) _x000a_H=F/D" dataDxfId="66">
      <calculatedColumnFormula>+Tabla159[[#This Row],[Financiera 
 (F)]]/Tabla159[[#This Row],[Financiera
(D)]]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23" dataDxfId="22" headerRowBorderDxfId="20" tableBorderDxfId="21" totalsRowBorderDxfId="19">
  <tableColumns count="10">
    <tableColumn id="1" xr3:uid="{00000000-0010-0000-0000-000001000000}" name="Producto" dataDxfId="8"/>
    <tableColumn id="2" xr3:uid="{00000000-0010-0000-0000-000002000000}" name="Indicador" dataDxfId="6"/>
    <tableColumn id="3" xr3:uid="{00000000-0010-0000-0000-000003000000}" name="Física_x000a_(A)" dataDxfId="7"/>
    <tableColumn id="4" xr3:uid="{00000000-0010-0000-0000-000004000000}" name="Financiera_x000a_(B)" dataDxfId="18"/>
    <tableColumn id="9" xr3:uid="{00000000-0010-0000-0000-000009000000}" name="Física_x000a_(C)" dataDxfId="17"/>
    <tableColumn id="10" xr3:uid="{00000000-0010-0000-0000-00000A000000}" name="Financiera_x000a_(D)" dataDxfId="16"/>
    <tableColumn id="5" xr3:uid="{00000000-0010-0000-0000-000005000000}" name="Física _x000a_(E)" dataDxfId="15"/>
    <tableColumn id="6" xr3:uid="{00000000-0010-0000-0000-000006000000}" name="Financiera _x000a_ (F)" dataDxfId="14"/>
    <tableColumn id="7" xr3:uid="{00000000-0010-0000-0000-000007000000}" name="Física _x000a_(%)_x000a_ G=E/C" dataDxfId="13" dataCellStyle="Porcentaje">
      <calculatedColumnFormula>+Tabla1[[#This Row],[Física 
(E)]]/Tabla1[[#This Row],[Física
(C)]]</calculatedColumnFormula>
    </tableColumn>
    <tableColumn id="8" xr3:uid="{00000000-0010-0000-0000-000008000000}" name="Financiero _x000a_(%) _x000a_H=F/D" dataDxfId="12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16" displayName="Tabla16" ref="A28:J29" totalsRowShown="0" headerRowDxfId="65" dataDxfId="63" headerRowBorderDxfId="64" tableBorderDxfId="62" totalsRowBorderDxfId="61">
  <tableColumns count="10">
    <tableColumn id="1" xr3:uid="{00000000-0010-0000-0500-000001000000}" name="Producto" dataDxfId="11"/>
    <tableColumn id="2" xr3:uid="{00000000-0010-0000-0500-000002000000}" name="Indicador" dataDxfId="9"/>
    <tableColumn id="3" xr3:uid="{00000000-0010-0000-0500-000003000000}" name="Física_x000a_(A)" dataDxfId="10"/>
    <tableColumn id="4" xr3:uid="{00000000-0010-0000-0500-000004000000}" name="Financiera_x000a_(B)" dataDxfId="60"/>
    <tableColumn id="9" xr3:uid="{00000000-0010-0000-0500-000009000000}" name="Física_x000a_(C)" dataDxfId="59"/>
    <tableColumn id="10" xr3:uid="{00000000-0010-0000-0500-00000A000000}" name="Financiera_x000a_(D)" dataDxfId="58"/>
    <tableColumn id="5" xr3:uid="{00000000-0010-0000-0500-000005000000}" name="Física _x000a_(E)" dataDxfId="57"/>
    <tableColumn id="6" xr3:uid="{00000000-0010-0000-0500-000006000000}" name="Financiera _x000a_ (F)" dataDxfId="56"/>
    <tableColumn id="7" xr3:uid="{00000000-0010-0000-0500-000007000000}" name="Física _x000a_(%)_x000a_ G=E/C" dataDxfId="55" dataCellStyle="Porcentaje">
      <calculatedColumnFormula>+Tabla16[[#This Row],[Física 
(E)]]/Tabla16[[#This Row],[Física
(C)]]</calculatedColumnFormula>
    </tableColumn>
    <tableColumn id="8" xr3:uid="{00000000-0010-0000-0500-000008000000}" name="Financiero _x000a_(%) _x000a_H=F/D" dataDxfId="54">
      <calculatedColumnFormula>+Tabla16[[#This Row],[Financiera 
 (F)]]/Tabla16[[#This Row],[Financiera
(D)]]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a17" displayName="Tabla17" ref="A28:J29" totalsRowShown="0" headerRowDxfId="53" dataDxfId="51" headerRowBorderDxfId="52" tableBorderDxfId="50" totalsRowBorderDxfId="49">
  <tableColumns count="10">
    <tableColumn id="1" xr3:uid="{00000000-0010-0000-0600-000001000000}" name="Producto" dataDxfId="48"/>
    <tableColumn id="2" xr3:uid="{00000000-0010-0000-0600-000002000000}" name="Indicador" dataDxfId="47"/>
    <tableColumn id="3" xr3:uid="{00000000-0010-0000-0600-000003000000}" name="Física_x000a_(A)" dataDxfId="46"/>
    <tableColumn id="4" xr3:uid="{00000000-0010-0000-0600-000004000000}" name="Financiera_x000a_(B)" dataDxfId="45">
      <calculatedColumnFormula>+C25</calculatedColumnFormula>
    </tableColumn>
    <tableColumn id="9" xr3:uid="{00000000-0010-0000-0600-000009000000}" name="Física_x000a_(C)" dataDxfId="44"/>
    <tableColumn id="10" xr3:uid="{00000000-0010-0000-0600-00000A000000}" name="Financiera_x000a_(D)" dataDxfId="43">
      <calculatedColumnFormula>Tabla17[[#This Row],[Financiera
(B)]]/4</calculatedColumnFormula>
    </tableColumn>
    <tableColumn id="5" xr3:uid="{00000000-0010-0000-0600-000005000000}" name="Física _x000a_(E)" dataDxfId="42"/>
    <tableColumn id="6" xr3:uid="{00000000-0010-0000-0600-000006000000}" name="Financiera _x000a_ (F)" dataDxfId="41">
      <calculatedColumnFormula>Tabla17[[#This Row],[Financiera
(D)]]</calculatedColumnFormula>
    </tableColumn>
    <tableColumn id="7" xr3:uid="{00000000-0010-0000-0600-000007000000}" name="Física _x000a_(%)_x000a_ G=E/C" dataDxfId="40" dataCellStyle="Porcentaje">
      <calculatedColumnFormula>+Tabla17[[#This Row],[Física 
(E)]]/Tabla17[[#This Row],[Física
(C)]]</calculatedColumnFormula>
    </tableColumn>
    <tableColumn id="8" xr3:uid="{00000000-0010-0000-0600-000008000000}" name="Financiero _x000a_(%) _x000a_H=F/D" dataDxfId="39">
      <calculatedColumnFormula>+Tabla17[[#This Row],[Financiera 
 (F)]]/Tabla17[[#This Row],[Financiera
(D)]]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8:J29" totalsRowShown="0" headerRowDxfId="38" dataDxfId="36" headerRowBorderDxfId="37" tableBorderDxfId="35" totalsRowBorderDxfId="34">
  <tableColumns count="10">
    <tableColumn id="1" xr3:uid="{00000000-0010-0000-0100-000001000000}" name="Producto" dataDxfId="33"/>
    <tableColumn id="2" xr3:uid="{00000000-0010-0000-0100-000002000000}" name="Indicador" dataDxfId="32"/>
    <tableColumn id="3" xr3:uid="{00000000-0010-0000-0100-000003000000}" name="Física_x000a_(A)" dataDxfId="31"/>
    <tableColumn id="4" xr3:uid="{00000000-0010-0000-0100-000004000000}" name="Financiera_x000a_(B)" dataDxfId="30"/>
    <tableColumn id="9" xr3:uid="{00000000-0010-0000-0100-000009000000}" name="Física_x000a_(C)" dataDxfId="29"/>
    <tableColumn id="10" xr3:uid="{00000000-0010-0000-0100-00000A000000}" name="Financiera_x000a_(D)" dataDxfId="28"/>
    <tableColumn id="5" xr3:uid="{00000000-0010-0000-0100-000005000000}" name="Física _x000a_(E)" dataDxfId="27"/>
    <tableColumn id="6" xr3:uid="{00000000-0010-0000-0100-000006000000}" name="Financiera _x000a_ (F)" dataDxfId="26"/>
    <tableColumn id="7" xr3:uid="{00000000-0010-0000-0100-000007000000}" name="Física _x000a_(%)_x000a_ G=E/C" dataDxfId="25" dataCellStyle="Porcentaje"/>
    <tableColumn id="8" xr3:uid="{00000000-0010-0000-0100-000008000000}" name="Financiero _x000a_(%) _x000a_H=F/D" dataDxfId="24">
      <calculatedColumnFormula>+Tabla13[[#This Row],[Financiera 
 (F)]]/Tabla13[[#This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46"/>
  <sheetViews>
    <sheetView showGridLines="0" tabSelected="1" topLeftCell="A6" zoomScale="124" zoomScaleNormal="124" workbookViewId="0">
      <selection activeCell="B16" sqref="B16"/>
    </sheetView>
  </sheetViews>
  <sheetFormatPr baseColWidth="10" defaultColWidth="11.42578125" defaultRowHeight="15" x14ac:dyDescent="0.25"/>
  <cols>
    <col min="1" max="1" width="23" style="5" customWidth="1"/>
    <col min="2" max="2" width="16.42578125" style="5" customWidth="1"/>
    <col min="3" max="3" width="12.7109375" style="5" customWidth="1"/>
    <col min="4" max="4" width="16.140625" style="5" customWidth="1"/>
    <col min="5" max="10" width="12.7109375" style="5" customWidth="1"/>
    <col min="12" max="12" width="13.140625" bestFit="1" customWidth="1"/>
  </cols>
  <sheetData>
    <row r="1" spans="1:10" ht="21.75" thickBot="1" x14ac:dyDescent="0.3">
      <c r="A1" s="18"/>
      <c r="B1" s="109" t="s">
        <v>123</v>
      </c>
      <c r="C1" s="110"/>
      <c r="D1" s="110"/>
      <c r="E1" s="110"/>
      <c r="F1" s="110"/>
      <c r="G1" s="110"/>
      <c r="H1" s="110"/>
      <c r="I1" s="110"/>
      <c r="J1" s="111"/>
    </row>
    <row r="2" spans="1:10" ht="21.75" thickBot="1" x14ac:dyDescent="0.3">
      <c r="A2" s="19"/>
      <c r="B2" s="112" t="s">
        <v>0</v>
      </c>
      <c r="C2" s="113"/>
      <c r="D2" s="112" t="s">
        <v>1</v>
      </c>
      <c r="E2" s="113"/>
      <c r="F2" s="113"/>
      <c r="G2" s="113"/>
      <c r="H2" s="114"/>
      <c r="I2" s="1" t="s">
        <v>2</v>
      </c>
      <c r="J2" s="2" t="s">
        <v>3</v>
      </c>
    </row>
    <row r="3" spans="1:10" ht="21.75" thickBot="1" x14ac:dyDescent="0.3">
      <c r="A3" s="20"/>
      <c r="B3" s="115" t="s">
        <v>4</v>
      </c>
      <c r="C3" s="116"/>
      <c r="D3" s="115"/>
      <c r="E3" s="116"/>
      <c r="F3" s="116"/>
      <c r="G3" s="116"/>
      <c r="H3" s="117"/>
      <c r="I3" s="24">
        <v>45854</v>
      </c>
      <c r="J3" s="25"/>
    </row>
    <row r="4" spans="1:10" x14ac:dyDescent="0.25">
      <c r="A4" s="105"/>
      <c r="B4" s="106"/>
      <c r="C4" s="106"/>
      <c r="D4" s="107"/>
      <c r="E4" s="107"/>
      <c r="F4" s="107"/>
      <c r="G4" s="107"/>
      <c r="H4" s="107"/>
      <c r="I4" s="106"/>
      <c r="J4" s="108"/>
    </row>
    <row r="5" spans="1:10" ht="3" customHeight="1" x14ac:dyDescent="0.25">
      <c r="A5" s="93"/>
      <c r="B5" s="94"/>
      <c r="C5" s="94"/>
      <c r="D5" s="94"/>
      <c r="E5" s="94"/>
      <c r="F5" s="94"/>
      <c r="G5" s="94"/>
      <c r="H5" s="94"/>
      <c r="I5" s="94"/>
      <c r="J5" s="95"/>
    </row>
    <row r="6" spans="1:10" ht="15.7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7"/>
    </row>
    <row r="7" spans="1:10" ht="15.75" x14ac:dyDescent="0.2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5">
      <c r="A8" s="3" t="s">
        <v>7</v>
      </c>
      <c r="B8" s="96" t="s">
        <v>8</v>
      </c>
      <c r="C8" s="97"/>
      <c r="D8" s="97"/>
      <c r="E8" s="97"/>
      <c r="F8" s="97"/>
      <c r="G8" s="97"/>
      <c r="H8" s="97"/>
      <c r="I8" s="97"/>
      <c r="J8" s="98"/>
    </row>
    <row r="9" spans="1:10" ht="15" customHeight="1" x14ac:dyDescent="0.25">
      <c r="A9" s="21" t="s">
        <v>9</v>
      </c>
      <c r="B9" s="96" t="s">
        <v>10</v>
      </c>
      <c r="C9" s="97"/>
      <c r="D9" s="97"/>
      <c r="E9" s="97"/>
      <c r="F9" s="97"/>
      <c r="G9" s="97"/>
      <c r="H9" s="97"/>
      <c r="I9" s="97"/>
      <c r="J9" s="98"/>
    </row>
    <row r="10" spans="1:10" x14ac:dyDescent="0.25">
      <c r="A10" s="21" t="s">
        <v>11</v>
      </c>
      <c r="B10" s="96" t="s">
        <v>12</v>
      </c>
      <c r="C10" s="97"/>
      <c r="D10" s="97"/>
      <c r="E10" s="97"/>
      <c r="F10" s="97"/>
      <c r="G10" s="97"/>
      <c r="H10" s="97"/>
      <c r="I10" s="97"/>
      <c r="J10" s="98"/>
    </row>
    <row r="11" spans="1:10" ht="44.25" customHeight="1" x14ac:dyDescent="0.25">
      <c r="A11" s="3" t="s">
        <v>13</v>
      </c>
      <c r="B11" s="74" t="s">
        <v>14</v>
      </c>
      <c r="C11" s="99"/>
      <c r="D11" s="99"/>
      <c r="E11" s="99"/>
      <c r="F11" s="99"/>
      <c r="G11" s="99"/>
      <c r="H11" s="99"/>
      <c r="I11" s="99"/>
      <c r="J11" s="100"/>
    </row>
    <row r="12" spans="1:10" ht="49.5" customHeight="1" x14ac:dyDescent="0.25">
      <c r="A12" s="3" t="s">
        <v>15</v>
      </c>
      <c r="B12" s="101" t="s">
        <v>16</v>
      </c>
      <c r="C12" s="102"/>
      <c r="D12" s="102"/>
      <c r="E12" s="102"/>
      <c r="F12" s="102"/>
      <c r="G12" s="102"/>
      <c r="H12" s="102"/>
      <c r="I12" s="102"/>
      <c r="J12" s="103"/>
    </row>
    <row r="13" spans="1:10" ht="15.75" x14ac:dyDescent="0.25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27.75" customHeight="1" x14ac:dyDescent="0.25">
      <c r="A14" s="3" t="s">
        <v>18</v>
      </c>
      <c r="B14" s="22">
        <v>3</v>
      </c>
      <c r="C14" s="104" t="str">
        <f>IFERROR(VLOOKUP(B14,'[1]Validacion datos'!A2:B5,2,FALSE),"")</f>
        <v>DESARROLLO PRODUCTIVO</v>
      </c>
      <c r="D14" s="104"/>
      <c r="E14" s="104"/>
      <c r="F14" s="104"/>
      <c r="G14" s="104"/>
      <c r="H14" s="104"/>
      <c r="I14" s="104"/>
      <c r="J14" s="104"/>
    </row>
    <row r="15" spans="1:10" ht="26.25" customHeight="1" x14ac:dyDescent="0.25">
      <c r="A15" s="3" t="s">
        <v>19</v>
      </c>
      <c r="B15" s="6">
        <v>3.5</v>
      </c>
      <c r="C15" s="92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92"/>
      <c r="E15" s="92"/>
      <c r="F15" s="92"/>
      <c r="G15" s="92"/>
      <c r="H15" s="92"/>
      <c r="I15" s="92"/>
      <c r="J15" s="92"/>
    </row>
    <row r="16" spans="1:10" ht="23.1" customHeight="1" x14ac:dyDescent="0.25">
      <c r="A16" s="3" t="s">
        <v>20</v>
      </c>
      <c r="B16" s="7" t="s">
        <v>21</v>
      </c>
      <c r="C16" s="92" t="str">
        <f>IFERROR(VLOOKUP(B16,'[1]Validacion datos'!D8:E64,2,FALSE),"")</f>
        <v>Consolidar un entorno adecuado que incentive la inversión para el desarrollo sostenible del sector minero</v>
      </c>
      <c r="D16" s="92"/>
      <c r="E16" s="92"/>
      <c r="F16" s="92"/>
      <c r="G16" s="92"/>
      <c r="H16" s="92"/>
      <c r="I16" s="92"/>
      <c r="J16" s="92"/>
    </row>
    <row r="17" spans="1:12" ht="15.75" x14ac:dyDescent="0.25">
      <c r="A17" s="65" t="s">
        <v>22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2" ht="29.25" customHeight="1" x14ac:dyDescent="0.25">
      <c r="A18" s="3" t="s">
        <v>23</v>
      </c>
      <c r="B18" s="74" t="s">
        <v>24</v>
      </c>
      <c r="C18" s="74"/>
      <c r="D18" s="74"/>
      <c r="E18" s="74"/>
      <c r="F18" s="74"/>
      <c r="G18" s="74"/>
      <c r="H18" s="74"/>
      <c r="I18" s="74"/>
      <c r="J18" s="75"/>
    </row>
    <row r="19" spans="1:12" ht="33" customHeight="1" x14ac:dyDescent="0.25">
      <c r="A19" s="8" t="s">
        <v>25</v>
      </c>
      <c r="B19" s="74" t="s">
        <v>26</v>
      </c>
      <c r="C19" s="74"/>
      <c r="D19" s="74"/>
      <c r="E19" s="74"/>
      <c r="F19" s="74"/>
      <c r="G19" s="74"/>
      <c r="H19" s="74"/>
      <c r="I19" s="74"/>
      <c r="J19" s="75"/>
    </row>
    <row r="20" spans="1:12" ht="34.5" customHeight="1" x14ac:dyDescent="0.25">
      <c r="A20" s="8" t="s">
        <v>27</v>
      </c>
      <c r="B20" s="74" t="s">
        <v>28</v>
      </c>
      <c r="C20" s="74"/>
      <c r="D20" s="74"/>
      <c r="E20" s="74"/>
      <c r="F20" s="74"/>
      <c r="G20" s="74"/>
      <c r="H20" s="74"/>
      <c r="I20" s="74"/>
      <c r="J20" s="75"/>
    </row>
    <row r="21" spans="1:12" ht="60" customHeight="1" x14ac:dyDescent="0.25">
      <c r="A21" s="8" t="s">
        <v>29</v>
      </c>
      <c r="B21" s="74" t="s">
        <v>30</v>
      </c>
      <c r="C21" s="74"/>
      <c r="D21" s="74"/>
      <c r="E21" s="74"/>
      <c r="F21" s="74"/>
      <c r="G21" s="74"/>
      <c r="H21" s="74"/>
      <c r="I21" s="74"/>
      <c r="J21" s="75"/>
    </row>
    <row r="22" spans="1:12" ht="15.75" x14ac:dyDescent="0.2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2" ht="15.75" x14ac:dyDescent="0.2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70"/>
    </row>
    <row r="24" spans="1:12" ht="45" customHeight="1" x14ac:dyDescent="0.25">
      <c r="A24" s="87" t="s">
        <v>33</v>
      </c>
      <c r="B24" s="88"/>
      <c r="C24" s="89" t="s">
        <v>34</v>
      </c>
      <c r="D24" s="90"/>
      <c r="E24" s="90"/>
      <c r="F24" s="90" t="s">
        <v>35</v>
      </c>
      <c r="G24" s="90"/>
      <c r="H24" s="88"/>
      <c r="I24" s="89" t="s">
        <v>36</v>
      </c>
      <c r="J24" s="91"/>
      <c r="L24" s="44"/>
    </row>
    <row r="25" spans="1:12" x14ac:dyDescent="0.25">
      <c r="A25" s="80">
        <v>1200000</v>
      </c>
      <c r="B25" s="81"/>
      <c r="C25" s="82">
        <v>2509550</v>
      </c>
      <c r="D25" s="83"/>
      <c r="E25" s="84"/>
      <c r="F25" s="82">
        <v>608626.69999999995</v>
      </c>
      <c r="G25" s="83"/>
      <c r="H25" s="84"/>
      <c r="I25" s="85">
        <f>+F25/C25</f>
        <v>0.24252423741308202</v>
      </c>
      <c r="J25" s="86"/>
      <c r="L25" s="44"/>
    </row>
    <row r="26" spans="1:12" ht="15.75" x14ac:dyDescent="0.25">
      <c r="A26" s="68" t="s">
        <v>37</v>
      </c>
      <c r="B26" s="69"/>
      <c r="C26" s="69"/>
      <c r="D26" s="69"/>
      <c r="E26" s="69"/>
      <c r="F26" s="69"/>
      <c r="G26" s="69"/>
      <c r="H26" s="69"/>
      <c r="I26" s="69"/>
      <c r="J26" s="70"/>
      <c r="L26" s="44"/>
    </row>
    <row r="27" spans="1:12" x14ac:dyDescent="0.25">
      <c r="A27" s="4"/>
      <c r="B27"/>
      <c r="C27" s="71" t="s">
        <v>118</v>
      </c>
      <c r="D27" s="72"/>
      <c r="E27" s="71" t="s">
        <v>124</v>
      </c>
      <c r="F27" s="72"/>
      <c r="G27" s="71" t="s">
        <v>125</v>
      </c>
      <c r="H27" s="71"/>
      <c r="I27" s="71" t="s">
        <v>39</v>
      </c>
      <c r="J27" s="73"/>
    </row>
    <row r="28" spans="1:12" ht="38.25" x14ac:dyDescent="0.25">
      <c r="A28" s="9" t="s">
        <v>40</v>
      </c>
      <c r="B28" s="10" t="s">
        <v>41</v>
      </c>
      <c r="C28" s="10" t="s">
        <v>42</v>
      </c>
      <c r="D28" s="10" t="s">
        <v>43</v>
      </c>
      <c r="E28" s="10" t="s">
        <v>44</v>
      </c>
      <c r="F28" s="10" t="s">
        <v>45</v>
      </c>
      <c r="G28" s="10" t="s">
        <v>46</v>
      </c>
      <c r="H28" s="10" t="s">
        <v>47</v>
      </c>
      <c r="I28" s="10" t="s">
        <v>48</v>
      </c>
      <c r="J28" s="11" t="s">
        <v>49</v>
      </c>
    </row>
    <row r="29" spans="1:12" ht="81.599999999999994" customHeight="1" x14ac:dyDescent="0.25">
      <c r="A29" s="55" t="s">
        <v>50</v>
      </c>
      <c r="B29" s="56" t="s">
        <v>51</v>
      </c>
      <c r="C29" s="12">
        <v>60</v>
      </c>
      <c r="D29" s="27">
        <v>2509550</v>
      </c>
      <c r="E29" s="37">
        <v>30</v>
      </c>
      <c r="F29" s="27">
        <v>1291550</v>
      </c>
      <c r="G29" s="14">
        <v>37</v>
      </c>
      <c r="H29" s="13">
        <f>313626.7+295000</f>
        <v>608626.69999999995</v>
      </c>
      <c r="I29" s="15">
        <f>+Tabla14[[#This Row],[Física 
(E)]]/Tabla14[[#This Row],[Física
(C)]]</f>
        <v>1.2333333333333334</v>
      </c>
      <c r="J29" s="16">
        <f>+Tabla14[[#This Row],[Financiera 
 (F)]]/Tabla14[[#This Row],[Financiera
(D)]]</f>
        <v>0.47123742789671319</v>
      </c>
      <c r="L29" s="134"/>
    </row>
    <row r="30" spans="1:12" ht="15.75" x14ac:dyDescent="0.25">
      <c r="A30" s="65" t="s">
        <v>52</v>
      </c>
      <c r="B30" s="66"/>
      <c r="C30" s="66"/>
      <c r="D30" s="66"/>
      <c r="E30" s="66"/>
      <c r="F30" s="66"/>
      <c r="G30" s="66"/>
      <c r="H30" s="66"/>
      <c r="I30" s="66"/>
      <c r="J30" s="67"/>
    </row>
    <row r="31" spans="1:12" ht="15.75" x14ac:dyDescent="0.25">
      <c r="A31" s="68" t="s">
        <v>53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2" x14ac:dyDescent="0.25">
      <c r="A32" s="17" t="s">
        <v>54</v>
      </c>
      <c r="B32" s="74" t="s">
        <v>55</v>
      </c>
      <c r="C32" s="74"/>
      <c r="D32" s="74"/>
      <c r="E32" s="74"/>
      <c r="F32" s="74"/>
      <c r="G32" s="74"/>
      <c r="H32" s="74"/>
      <c r="I32" s="74"/>
      <c r="J32" s="75"/>
    </row>
    <row r="33" spans="1:10" ht="24" customHeight="1" x14ac:dyDescent="0.25">
      <c r="A33" s="17" t="s">
        <v>56</v>
      </c>
      <c r="B33" s="76" t="s">
        <v>57</v>
      </c>
      <c r="C33" s="76"/>
      <c r="D33" s="76"/>
      <c r="E33" s="76"/>
      <c r="F33" s="76"/>
      <c r="G33" s="76"/>
      <c r="H33" s="76"/>
      <c r="I33" s="76"/>
      <c r="J33" s="77"/>
    </row>
    <row r="34" spans="1:10" ht="31.5" customHeight="1" x14ac:dyDescent="0.25">
      <c r="A34" s="42" t="s">
        <v>58</v>
      </c>
      <c r="B34" s="78" t="s">
        <v>129</v>
      </c>
      <c r="C34" s="78"/>
      <c r="D34" s="78"/>
      <c r="E34" s="78"/>
      <c r="F34" s="78"/>
      <c r="G34" s="78"/>
      <c r="H34" s="78"/>
      <c r="I34" s="78"/>
      <c r="J34" s="79"/>
    </row>
    <row r="35" spans="1:10" ht="117.75" customHeight="1" x14ac:dyDescent="0.25">
      <c r="A35" s="17" t="s">
        <v>59</v>
      </c>
      <c r="B35" s="135" t="s">
        <v>139</v>
      </c>
      <c r="C35" s="135"/>
      <c r="D35" s="135"/>
      <c r="E35" s="135"/>
      <c r="F35" s="135"/>
      <c r="G35" s="135"/>
      <c r="H35" s="135"/>
      <c r="I35" s="135"/>
      <c r="J35" s="136"/>
    </row>
    <row r="36" spans="1:10" ht="15.75" x14ac:dyDescent="0.25">
      <c r="A36" s="65" t="s">
        <v>60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0" ht="15.75" x14ac:dyDescent="0.25">
      <c r="A37" s="58" t="s">
        <v>61</v>
      </c>
      <c r="B37" s="59"/>
      <c r="C37" s="59"/>
      <c r="D37" s="59"/>
      <c r="E37" s="59"/>
      <c r="F37" s="59"/>
      <c r="G37" s="59"/>
      <c r="H37" s="59"/>
      <c r="I37" s="59"/>
      <c r="J37" s="60"/>
    </row>
    <row r="38" spans="1:10" ht="27.7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0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0.75" customHeight="1" x14ac:dyDescent="0.25">
      <c r="A40" s="64" t="s">
        <v>62</v>
      </c>
      <c r="B40" s="64"/>
      <c r="C40" s="64"/>
      <c r="D40" s="64"/>
      <c r="E40" s="64"/>
      <c r="F40" s="64"/>
      <c r="G40" s="64"/>
      <c r="H40" s="64"/>
      <c r="I40" s="64"/>
      <c r="J40" s="64"/>
    </row>
    <row r="41" spans="1:10" x14ac:dyDescent="0.25">
      <c r="B41" s="36"/>
    </row>
    <row r="42" spans="1:10" x14ac:dyDescent="0.25">
      <c r="A42" s="26" t="s">
        <v>63</v>
      </c>
      <c r="B42" s="40">
        <f>+A25</f>
        <v>1200000</v>
      </c>
      <c r="D42" s="34"/>
      <c r="E42" s="34"/>
      <c r="F42" s="34"/>
      <c r="H42" s="34"/>
      <c r="I42" s="34"/>
      <c r="J42" s="34"/>
    </row>
    <row r="43" spans="1:10" x14ac:dyDescent="0.25">
      <c r="A43" s="26" t="s">
        <v>64</v>
      </c>
      <c r="B43" s="40">
        <f>+C25</f>
        <v>2509550</v>
      </c>
      <c r="D43" s="33"/>
      <c r="E43" s="33" t="s">
        <v>65</v>
      </c>
      <c r="F43" s="33"/>
      <c r="H43" s="33"/>
      <c r="I43" s="33" t="s">
        <v>66</v>
      </c>
      <c r="J43" s="33"/>
    </row>
    <row r="44" spans="1:10" x14ac:dyDescent="0.25">
      <c r="A44" s="26" t="s">
        <v>67</v>
      </c>
      <c r="B44" s="40">
        <f>+F25</f>
        <v>608626.69999999995</v>
      </c>
      <c r="D44" s="32"/>
      <c r="E44" s="32" t="s">
        <v>68</v>
      </c>
      <c r="F44" s="32"/>
      <c r="H44" s="32"/>
      <c r="I44" s="32" t="s">
        <v>69</v>
      </c>
      <c r="J44" s="32"/>
    </row>
    <row r="45" spans="1:10" x14ac:dyDescent="0.25">
      <c r="B45" s="36"/>
    </row>
    <row r="46" spans="1:10" x14ac:dyDescent="0.25">
      <c r="B46" s="36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dataValidations count="15">
    <dataValidation allowBlank="1" sqref="A8" xr:uid="{00000000-0002-0000-0200-000000000000}"/>
    <dataValidation allowBlank="1" showInputMessage="1" prompt="Nombre del capítulo" sqref="B8:J10" xr:uid="{00000000-0002-0000-0200-000001000000}"/>
    <dataValidation allowBlank="1" showInputMessage="1" showErrorMessage="1" prompt="¿A quién va dirigido el programa?, ¿qué característica tiene esta población que requiere ser beneficiada?" sqref="B20:J20" xr:uid="{00000000-0002-0000-0200-000002000000}"/>
    <dataValidation allowBlank="1" showInputMessage="1" showErrorMessage="1" prompt="Nombre del producto" sqref="B32:J32" xr:uid="{00000000-0002-0000-0200-000003000000}"/>
    <dataValidation allowBlank="1" showInputMessage="1" showErrorMessage="1" prompt="1. Describir lo plasmado en el presupuesto_x000a_2. Describir lo alcanzado en términos financieros y de producción " sqref="B34:J34" xr:uid="{00000000-0002-0000-0200-000004000000}"/>
    <dataValidation allowBlank="1" showInputMessage="1" showErrorMessage="1" prompt="De existir desvío, explicar razones." sqref="B35:J35" xr:uid="{00000000-0002-0000-0200-000005000000}"/>
    <dataValidation allowBlank="1" showInputMessage="1" showErrorMessage="1" prompt="Oportunidades de mejora identificadas" sqref="A38:J39" xr:uid="{00000000-0002-0000-0200-000006000000}"/>
    <dataValidation allowBlank="1" showInputMessage="1" showErrorMessage="1" prompt="Presupuesto del programa" sqref="A25:C25 F25" xr:uid="{94E26E4C-0D58-4A14-9BC6-4BB6C46452B3}"/>
    <dataValidation allowBlank="1" showInputMessage="1" showErrorMessage="1" prompt="¿En qué consiste el programa?" sqref="B33:J33 B19:J19" xr:uid="{00000000-0002-0000-0200-000008000000}"/>
    <dataValidation allowBlank="1" showInputMessage="1" showErrorMessage="1" prompt="Nombre de cada producto" sqref="A28:A29" xr:uid="{00000000-0002-0000-0200-000009000000}"/>
    <dataValidation allowBlank="1" showInputMessage="1" showErrorMessage="1" prompt="Nombre del indicador" sqref="B28:B29" xr:uid="{00000000-0002-0000-0200-00000A000000}"/>
    <dataValidation allowBlank="1" showInputMessage="1" showErrorMessage="1" prompt="Meta anual del indicador" sqref="C28:C29 E28" xr:uid="{00000000-0002-0000-0200-00000B000000}"/>
    <dataValidation allowBlank="1" showInputMessage="1" showErrorMessage="1" prompt="Monto presupuestado para el producto" sqref="D28:D29 E29:F29 F28" xr:uid="{00000000-0002-0000-0200-00000C000000}"/>
    <dataValidation allowBlank="1" showInputMessage="1" showErrorMessage="1" prompt="Meta alcanzada en el trimestre" sqref="G28:G29" xr:uid="{00000000-0002-0000-0200-00000D000000}"/>
    <dataValidation allowBlank="1" showInputMessage="1" showErrorMessage="1" prompt="Monto ejecutado en el trimestre" sqref="H28:H29" xr:uid="{00000000-0002-0000-02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47"/>
  <sheetViews>
    <sheetView showGridLines="0" zoomScale="124" zoomScaleNormal="124" workbookViewId="0">
      <selection activeCell="P6" sqref="P6"/>
    </sheetView>
  </sheetViews>
  <sheetFormatPr baseColWidth="10" defaultColWidth="11.42578125" defaultRowHeight="15" x14ac:dyDescent="0.25"/>
  <cols>
    <col min="1" max="1" width="23" style="5" customWidth="1"/>
    <col min="2" max="2" width="13.7109375" style="5" bestFit="1" customWidth="1"/>
    <col min="3" max="9" width="12.7109375" style="5" customWidth="1"/>
    <col min="10" max="10" width="15" style="5" customWidth="1"/>
    <col min="12" max="12" width="20.85546875" hidden="1" customWidth="1"/>
    <col min="13" max="14" width="0" hidden="1" customWidth="1"/>
    <col min="15" max="15" width="11.85546875" bestFit="1" customWidth="1"/>
  </cols>
  <sheetData>
    <row r="1" spans="1:10" ht="21.75" thickBot="1" x14ac:dyDescent="0.3">
      <c r="A1" s="18"/>
      <c r="B1" s="109" t="s">
        <v>123</v>
      </c>
      <c r="C1" s="110"/>
      <c r="D1" s="110"/>
      <c r="E1" s="110"/>
      <c r="F1" s="110"/>
      <c r="G1" s="110"/>
      <c r="H1" s="110"/>
      <c r="I1" s="110"/>
      <c r="J1" s="111"/>
    </row>
    <row r="2" spans="1:10" ht="21.75" thickBot="1" x14ac:dyDescent="0.3">
      <c r="A2" s="19"/>
      <c r="B2" s="112" t="s">
        <v>0</v>
      </c>
      <c r="C2" s="113"/>
      <c r="D2" s="112" t="s">
        <v>1</v>
      </c>
      <c r="E2" s="113"/>
      <c r="F2" s="113"/>
      <c r="G2" s="113"/>
      <c r="H2" s="114"/>
      <c r="I2" s="1" t="s">
        <v>2</v>
      </c>
      <c r="J2" s="2" t="s">
        <v>3</v>
      </c>
    </row>
    <row r="3" spans="1:10" ht="21.75" thickBot="1" x14ac:dyDescent="0.3">
      <c r="A3" s="20"/>
      <c r="B3" s="115" t="s">
        <v>4</v>
      </c>
      <c r="C3" s="116"/>
      <c r="D3" s="115"/>
      <c r="E3" s="116"/>
      <c r="F3" s="116"/>
      <c r="G3" s="116"/>
      <c r="H3" s="117"/>
      <c r="I3" s="24">
        <v>45854</v>
      </c>
      <c r="J3" s="25"/>
    </row>
    <row r="4" spans="1:10" x14ac:dyDescent="0.25">
      <c r="A4" s="105"/>
      <c r="B4" s="106"/>
      <c r="C4" s="106"/>
      <c r="D4" s="107"/>
      <c r="E4" s="107"/>
      <c r="F4" s="107"/>
      <c r="G4" s="107"/>
      <c r="H4" s="107"/>
      <c r="I4" s="106"/>
      <c r="J4" s="108"/>
    </row>
    <row r="5" spans="1:10" ht="3" customHeight="1" x14ac:dyDescent="0.25">
      <c r="A5" s="93"/>
      <c r="B5" s="94"/>
      <c r="C5" s="94"/>
      <c r="D5" s="94"/>
      <c r="E5" s="94"/>
      <c r="F5" s="94"/>
      <c r="G5" s="94"/>
      <c r="H5" s="94"/>
      <c r="I5" s="94"/>
      <c r="J5" s="95"/>
    </row>
    <row r="6" spans="1:10" ht="15.75" x14ac:dyDescent="0.25">
      <c r="A6" s="65" t="s">
        <v>70</v>
      </c>
      <c r="B6" s="66"/>
      <c r="C6" s="66"/>
      <c r="D6" s="66"/>
      <c r="E6" s="66"/>
      <c r="F6" s="66"/>
      <c r="G6" s="66"/>
      <c r="H6" s="66"/>
      <c r="I6" s="66"/>
      <c r="J6" s="67"/>
    </row>
    <row r="7" spans="1:10" ht="15.75" x14ac:dyDescent="0.2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5">
      <c r="A8" s="3" t="s">
        <v>7</v>
      </c>
      <c r="B8" s="96" t="s">
        <v>8</v>
      </c>
      <c r="C8" s="97"/>
      <c r="D8" s="97"/>
      <c r="E8" s="97"/>
      <c r="F8" s="97"/>
      <c r="G8" s="97"/>
      <c r="H8" s="97"/>
      <c r="I8" s="97"/>
      <c r="J8" s="98"/>
    </row>
    <row r="9" spans="1:10" ht="15" customHeight="1" x14ac:dyDescent="0.25">
      <c r="A9" s="21" t="s">
        <v>9</v>
      </c>
      <c r="B9" s="96" t="s">
        <v>10</v>
      </c>
      <c r="C9" s="97"/>
      <c r="D9" s="97"/>
      <c r="E9" s="97"/>
      <c r="F9" s="97"/>
      <c r="G9" s="97"/>
      <c r="H9" s="97"/>
      <c r="I9" s="97"/>
      <c r="J9" s="98"/>
    </row>
    <row r="10" spans="1:10" x14ac:dyDescent="0.25">
      <c r="A10" s="21" t="s">
        <v>11</v>
      </c>
      <c r="B10" s="96" t="s">
        <v>12</v>
      </c>
      <c r="C10" s="97"/>
      <c r="D10" s="97"/>
      <c r="E10" s="97"/>
      <c r="F10" s="97"/>
      <c r="G10" s="97"/>
      <c r="H10" s="97"/>
      <c r="I10" s="97"/>
      <c r="J10" s="98"/>
    </row>
    <row r="11" spans="1:10" ht="44.25" customHeight="1" x14ac:dyDescent="0.25">
      <c r="A11" s="3" t="s">
        <v>13</v>
      </c>
      <c r="B11" s="74" t="s">
        <v>71</v>
      </c>
      <c r="C11" s="99"/>
      <c r="D11" s="99"/>
      <c r="E11" s="99"/>
      <c r="F11" s="99"/>
      <c r="G11" s="99"/>
      <c r="H11" s="99"/>
      <c r="I11" s="99"/>
      <c r="J11" s="100"/>
    </row>
    <row r="12" spans="1:10" ht="49.5" customHeight="1" x14ac:dyDescent="0.25">
      <c r="A12" s="3" t="s">
        <v>15</v>
      </c>
      <c r="B12" s="120" t="s">
        <v>16</v>
      </c>
      <c r="C12" s="121"/>
      <c r="D12" s="121"/>
      <c r="E12" s="121"/>
      <c r="F12" s="121"/>
      <c r="G12" s="121"/>
      <c r="H12" s="121"/>
      <c r="I12" s="121"/>
      <c r="J12" s="122"/>
    </row>
    <row r="13" spans="1:10" ht="15.75" x14ac:dyDescent="0.25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27.75" customHeight="1" x14ac:dyDescent="0.25">
      <c r="A14" s="3" t="s">
        <v>18</v>
      </c>
      <c r="B14" s="22">
        <v>3</v>
      </c>
      <c r="C14" s="104" t="str">
        <f>IFERROR(VLOOKUP(B14,'[1]Validacion datos'!A2:B5,2,FALSE),"")</f>
        <v>DESARROLLO PRODUCTIVO</v>
      </c>
      <c r="D14" s="104"/>
      <c r="E14" s="104"/>
      <c r="F14" s="104"/>
      <c r="G14" s="104"/>
      <c r="H14" s="104"/>
      <c r="I14" s="104"/>
      <c r="J14" s="104"/>
    </row>
    <row r="15" spans="1:10" ht="26.25" customHeight="1" x14ac:dyDescent="0.25">
      <c r="A15" s="3" t="s">
        <v>19</v>
      </c>
      <c r="B15" s="6">
        <v>3.5</v>
      </c>
      <c r="C15" s="104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104"/>
      <c r="E15" s="104"/>
      <c r="F15" s="104"/>
      <c r="G15" s="104"/>
      <c r="H15" s="104"/>
      <c r="I15" s="104"/>
      <c r="J15" s="104"/>
    </row>
    <row r="16" spans="1:10" ht="21.6" customHeight="1" x14ac:dyDescent="0.25">
      <c r="A16" s="3" t="s">
        <v>20</v>
      </c>
      <c r="B16" s="7" t="s">
        <v>21</v>
      </c>
      <c r="C16" s="104" t="str">
        <f>IFERROR(VLOOKUP(B16,'[1]Validacion datos'!D8:E64,2,FALSE),"")</f>
        <v>Consolidar un entorno adecuado que incentive la inversión para el desarrollo sostenible del sector minero</v>
      </c>
      <c r="D16" s="104"/>
      <c r="E16" s="104"/>
      <c r="F16" s="104"/>
      <c r="G16" s="104"/>
      <c r="H16" s="104"/>
      <c r="I16" s="104"/>
      <c r="J16" s="104"/>
    </row>
    <row r="17" spans="1:15" ht="15.75" x14ac:dyDescent="0.25">
      <c r="A17" s="65" t="s">
        <v>22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5" ht="29.25" customHeight="1" x14ac:dyDescent="0.25">
      <c r="A18" s="3" t="s">
        <v>23</v>
      </c>
      <c r="B18" s="74" t="s">
        <v>72</v>
      </c>
      <c r="C18" s="74"/>
      <c r="D18" s="74"/>
      <c r="E18" s="74"/>
      <c r="F18" s="74"/>
      <c r="G18" s="74"/>
      <c r="H18" s="74"/>
      <c r="I18" s="74"/>
      <c r="J18" s="75"/>
    </row>
    <row r="19" spans="1:15" ht="33" customHeight="1" x14ac:dyDescent="0.25">
      <c r="A19" s="8" t="s">
        <v>25</v>
      </c>
      <c r="B19" s="74" t="s">
        <v>73</v>
      </c>
      <c r="C19" s="74"/>
      <c r="D19" s="74"/>
      <c r="E19" s="74"/>
      <c r="F19" s="74"/>
      <c r="G19" s="74"/>
      <c r="H19" s="74"/>
      <c r="I19" s="74"/>
      <c r="J19" s="75"/>
    </row>
    <row r="20" spans="1:15" ht="27" customHeight="1" x14ac:dyDescent="0.25">
      <c r="A20" s="8" t="s">
        <v>27</v>
      </c>
      <c r="B20" s="74" t="s">
        <v>74</v>
      </c>
      <c r="C20" s="74"/>
      <c r="D20" s="74"/>
      <c r="E20" s="74"/>
      <c r="F20" s="74"/>
      <c r="G20" s="74"/>
      <c r="H20" s="74"/>
      <c r="I20" s="74"/>
      <c r="J20" s="75"/>
    </row>
    <row r="21" spans="1:15" ht="40.5" customHeight="1" x14ac:dyDescent="0.25">
      <c r="A21" s="8" t="s">
        <v>29</v>
      </c>
      <c r="B21" s="74" t="s">
        <v>75</v>
      </c>
      <c r="C21" s="74"/>
      <c r="D21" s="74"/>
      <c r="E21" s="74"/>
      <c r="F21" s="74"/>
      <c r="G21" s="74"/>
      <c r="H21" s="74"/>
      <c r="I21" s="74"/>
      <c r="J21" s="75"/>
    </row>
    <row r="22" spans="1:15" ht="15.75" x14ac:dyDescent="0.2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5" ht="15.75" x14ac:dyDescent="0.2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70"/>
      <c r="O23" s="44"/>
    </row>
    <row r="24" spans="1:15" ht="15" customHeight="1" x14ac:dyDescent="0.25">
      <c r="A24" s="87" t="s">
        <v>33</v>
      </c>
      <c r="B24" s="88"/>
      <c r="C24" s="89" t="s">
        <v>34</v>
      </c>
      <c r="D24" s="90"/>
      <c r="E24" s="90"/>
      <c r="F24" s="90" t="s">
        <v>35</v>
      </c>
      <c r="G24" s="90"/>
      <c r="H24" s="88"/>
      <c r="I24" s="89" t="s">
        <v>36</v>
      </c>
      <c r="J24" s="91"/>
      <c r="O24" s="44"/>
    </row>
    <row r="25" spans="1:15" x14ac:dyDescent="0.25">
      <c r="A25" s="80">
        <v>1000000</v>
      </c>
      <c r="B25" s="81"/>
      <c r="C25" s="82">
        <v>3458284</v>
      </c>
      <c r="D25" s="83"/>
      <c r="E25" s="84"/>
      <c r="F25" s="82">
        <v>2879812.57</v>
      </c>
      <c r="G25" s="83"/>
      <c r="H25" s="84"/>
      <c r="I25" s="118">
        <f>+F25/C25</f>
        <v>0.83272876663686379</v>
      </c>
      <c r="J25" s="119"/>
      <c r="O25" s="44"/>
    </row>
    <row r="26" spans="1:15" ht="15.75" x14ac:dyDescent="0.25">
      <c r="A26" s="68" t="s">
        <v>37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15" x14ac:dyDescent="0.25">
      <c r="A27" s="4"/>
      <c r="B27"/>
      <c r="C27" s="71" t="s">
        <v>119</v>
      </c>
      <c r="D27" s="72"/>
      <c r="E27" s="71" t="s">
        <v>124</v>
      </c>
      <c r="F27" s="72"/>
      <c r="G27" s="71" t="s">
        <v>125</v>
      </c>
      <c r="H27" s="71"/>
      <c r="I27" s="71" t="s">
        <v>39</v>
      </c>
      <c r="J27" s="73"/>
    </row>
    <row r="28" spans="1:15" ht="38.25" x14ac:dyDescent="0.25">
      <c r="A28" s="9" t="s">
        <v>40</v>
      </c>
      <c r="B28" s="10" t="s">
        <v>41</v>
      </c>
      <c r="C28" s="10" t="s">
        <v>42</v>
      </c>
      <c r="D28" s="10" t="s">
        <v>43</v>
      </c>
      <c r="E28" s="10" t="s">
        <v>44</v>
      </c>
      <c r="F28" s="10" t="s">
        <v>45</v>
      </c>
      <c r="G28" s="10" t="s">
        <v>46</v>
      </c>
      <c r="H28" s="10" t="s">
        <v>47</v>
      </c>
      <c r="I28" s="10" t="s">
        <v>48</v>
      </c>
      <c r="J28" s="11" t="s">
        <v>49</v>
      </c>
    </row>
    <row r="29" spans="1:15" ht="72.75" customHeight="1" x14ac:dyDescent="0.25">
      <c r="A29" s="55" t="s">
        <v>76</v>
      </c>
      <c r="B29" s="56" t="s">
        <v>77</v>
      </c>
      <c r="C29" s="12">
        <v>50</v>
      </c>
      <c r="D29" s="13">
        <v>4266603.47</v>
      </c>
      <c r="E29" s="12">
        <v>25</v>
      </c>
      <c r="F29" s="27">
        <v>3249283</v>
      </c>
      <c r="G29" s="14">
        <v>25</v>
      </c>
      <c r="H29" s="27">
        <v>2879812.57</v>
      </c>
      <c r="I29" s="15">
        <f>+Tabla15[[#This Row],[Física 
(E)]]/Tabla15[[#This Row],[Física
(C)]]</f>
        <v>1</v>
      </c>
      <c r="J29" s="16">
        <f>+Tabla15[[#This Row],[Financiera 
 (F)]]/Tabla15[[#This Row],[Financiera
(D)]]</f>
        <v>0.88629170496998866</v>
      </c>
      <c r="M29" s="44"/>
    </row>
    <row r="30" spans="1:15" ht="15.75" x14ac:dyDescent="0.25">
      <c r="A30" s="65" t="s">
        <v>52</v>
      </c>
      <c r="B30" s="66"/>
      <c r="C30" s="66"/>
      <c r="D30" s="66"/>
      <c r="E30" s="66"/>
      <c r="F30" s="66"/>
      <c r="G30" s="66"/>
      <c r="H30" s="66"/>
      <c r="I30" s="66"/>
      <c r="J30" s="67"/>
    </row>
    <row r="31" spans="1:15" ht="15.75" x14ac:dyDescent="0.25">
      <c r="A31" s="68" t="s">
        <v>53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5" x14ac:dyDescent="0.25">
      <c r="A32" s="17" t="s">
        <v>54</v>
      </c>
      <c r="B32" s="74" t="s">
        <v>78</v>
      </c>
      <c r="C32" s="74"/>
      <c r="D32" s="74"/>
      <c r="E32" s="74"/>
      <c r="F32" s="74"/>
      <c r="G32" s="74"/>
      <c r="H32" s="74"/>
      <c r="I32" s="74"/>
      <c r="J32" s="75"/>
    </row>
    <row r="33" spans="1:14" ht="30" x14ac:dyDescent="0.25">
      <c r="A33" s="17" t="s">
        <v>56</v>
      </c>
      <c r="B33" s="74" t="s">
        <v>79</v>
      </c>
      <c r="C33" s="74"/>
      <c r="D33" s="74"/>
      <c r="E33" s="74"/>
      <c r="F33" s="74"/>
      <c r="G33" s="74"/>
      <c r="H33" s="74"/>
      <c r="I33" s="74"/>
      <c r="J33" s="75"/>
    </row>
    <row r="34" spans="1:14" x14ac:dyDescent="0.25">
      <c r="A34" s="17" t="s">
        <v>58</v>
      </c>
      <c r="B34" s="78" t="s">
        <v>130</v>
      </c>
      <c r="C34" s="78"/>
      <c r="D34" s="78"/>
      <c r="E34" s="78"/>
      <c r="F34" s="78"/>
      <c r="G34" s="78"/>
      <c r="H34" s="78"/>
      <c r="I34" s="78"/>
      <c r="J34" s="79"/>
      <c r="L34" s="49" t="s">
        <v>120</v>
      </c>
      <c r="M34" s="50"/>
      <c r="N34" s="50"/>
    </row>
    <row r="35" spans="1:14" ht="71.25" customHeight="1" x14ac:dyDescent="0.25">
      <c r="A35" s="17" t="s">
        <v>59</v>
      </c>
      <c r="B35" s="135" t="s">
        <v>138</v>
      </c>
      <c r="C35" s="137"/>
      <c r="D35" s="137"/>
      <c r="E35" s="137"/>
      <c r="F35" s="137"/>
      <c r="G35" s="137"/>
      <c r="H35" s="137"/>
      <c r="I35" s="137"/>
      <c r="J35" s="138"/>
      <c r="L35" s="50" t="s">
        <v>121</v>
      </c>
      <c r="M35" s="50"/>
      <c r="N35" s="50"/>
    </row>
    <row r="36" spans="1:14" ht="15.75" x14ac:dyDescent="0.25">
      <c r="A36" s="65" t="s">
        <v>60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4" ht="15.75" x14ac:dyDescent="0.25">
      <c r="A37" s="58" t="s">
        <v>61</v>
      </c>
      <c r="B37" s="59"/>
      <c r="C37" s="59"/>
      <c r="D37" s="59"/>
      <c r="E37" s="59"/>
      <c r="F37" s="59"/>
      <c r="G37" s="59"/>
      <c r="H37" s="59"/>
      <c r="I37" s="59"/>
      <c r="J37" s="60"/>
    </row>
    <row r="38" spans="1:14" ht="27.7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4" ht="13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4" ht="30.75" customHeight="1" x14ac:dyDescent="0.25">
      <c r="A40" s="64" t="s">
        <v>62</v>
      </c>
      <c r="B40" s="64"/>
      <c r="C40" s="64"/>
      <c r="D40" s="64"/>
      <c r="E40" s="64"/>
      <c r="F40" s="64"/>
      <c r="G40" s="64"/>
      <c r="H40" s="64"/>
      <c r="I40" s="64"/>
      <c r="J40" s="64"/>
    </row>
    <row r="41" spans="1:14" x14ac:dyDescent="0.25">
      <c r="B41" s="36"/>
      <c r="C41" s="36"/>
    </row>
    <row r="42" spans="1:14" x14ac:dyDescent="0.25">
      <c r="A42" s="26" t="s">
        <v>63</v>
      </c>
      <c r="B42" s="40">
        <f>+A25</f>
        <v>1000000</v>
      </c>
      <c r="C42" s="36"/>
      <c r="D42" s="34"/>
      <c r="E42" s="34"/>
      <c r="F42" s="34"/>
      <c r="H42" s="34"/>
      <c r="I42" s="34"/>
      <c r="J42" s="34"/>
    </row>
    <row r="43" spans="1:14" x14ac:dyDescent="0.25">
      <c r="A43" s="26" t="s">
        <v>64</v>
      </c>
      <c r="B43" s="40">
        <f>+C25</f>
        <v>3458284</v>
      </c>
      <c r="C43" s="36"/>
      <c r="D43" s="33"/>
      <c r="E43" s="33" t="s">
        <v>65</v>
      </c>
      <c r="F43" s="33"/>
      <c r="H43" s="33"/>
      <c r="I43" s="33" t="s">
        <v>66</v>
      </c>
      <c r="J43" s="33"/>
    </row>
    <row r="44" spans="1:14" x14ac:dyDescent="0.25">
      <c r="A44" s="26" t="s">
        <v>67</v>
      </c>
      <c r="B44" s="40">
        <f>+F25</f>
        <v>2879812.57</v>
      </c>
      <c r="C44" s="36"/>
      <c r="D44" s="32"/>
      <c r="E44" s="32" t="s">
        <v>68</v>
      </c>
      <c r="F44" s="32"/>
      <c r="H44" s="32"/>
      <c r="I44" s="32" t="s">
        <v>69</v>
      </c>
      <c r="J44" s="32"/>
    </row>
    <row r="45" spans="1:14" x14ac:dyDescent="0.25">
      <c r="B45" s="36"/>
      <c r="C45" s="36"/>
    </row>
    <row r="46" spans="1:14" x14ac:dyDescent="0.25">
      <c r="B46" s="36"/>
      <c r="C46" s="36"/>
    </row>
    <row r="47" spans="1:14" x14ac:dyDescent="0.25">
      <c r="B47" s="36"/>
      <c r="C47" s="36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phoneticPr fontId="22" type="noConversion"/>
  <dataValidations xWindow="1546" yWindow="1269" count="15">
    <dataValidation allowBlank="1" sqref="A8" xr:uid="{00000000-0002-0000-0400-000000000000}"/>
    <dataValidation allowBlank="1" showInputMessage="1" prompt="Nombre del capítulo" sqref="B8:J10" xr:uid="{00000000-0002-0000-0400-000001000000}"/>
    <dataValidation allowBlank="1" showInputMessage="1" showErrorMessage="1" prompt="¿A quién va dirigido el programa?, ¿qué característica tiene esta población que requiere ser beneficiada?" sqref="B20:J20" xr:uid="{00000000-0002-0000-0400-000002000000}"/>
    <dataValidation allowBlank="1" showInputMessage="1" showErrorMessage="1" prompt="Nombre del producto" sqref="B32:J32" xr:uid="{00000000-0002-0000-0400-000003000000}"/>
    <dataValidation allowBlank="1" showInputMessage="1" showErrorMessage="1" prompt="1. Describir lo plasmado en el presupuesto_x000a_2. Describir lo alcanzado en términos financieros y de producción " sqref="B34:J34" xr:uid="{00000000-0002-0000-0400-000004000000}"/>
    <dataValidation allowBlank="1" showInputMessage="1" showErrorMessage="1" prompt="De existir desvío, explicar razones." sqref="B35:J35" xr:uid="{00000000-0002-0000-0400-000005000000}"/>
    <dataValidation allowBlank="1" showInputMessage="1" showErrorMessage="1" prompt="Oportunidades de mejora identificadas" sqref="A38:J39" xr:uid="{00000000-0002-0000-0400-000006000000}"/>
    <dataValidation allowBlank="1" showInputMessage="1" showErrorMessage="1" prompt="Presupuesto del programa" sqref="A25:C25 F25" xr:uid="{21AF4BD7-3CF6-424A-9F04-BC04E7B9A364}"/>
    <dataValidation allowBlank="1" showInputMessage="1" showErrorMessage="1" prompt="¿En qué consiste el programa?" sqref="B33:J33 B19:J19" xr:uid="{00000000-0002-0000-0400-000008000000}"/>
    <dataValidation allowBlank="1" showInputMessage="1" showErrorMessage="1" prompt="Nombre de cada producto" sqref="A28:A29" xr:uid="{00000000-0002-0000-0400-000009000000}"/>
    <dataValidation allowBlank="1" showInputMessage="1" showErrorMessage="1" prompt="Nombre del indicador" sqref="B28:B29" xr:uid="{00000000-0002-0000-0400-00000A000000}"/>
    <dataValidation allowBlank="1" showInputMessage="1" showErrorMessage="1" prompt="Meta anual del indicador" sqref="C28:C29 E28" xr:uid="{00000000-0002-0000-0400-00000B000000}"/>
    <dataValidation allowBlank="1" showInputMessage="1" showErrorMessage="1" prompt="Monto presupuestado para el producto" sqref="D28:D29 E29:F29 F28" xr:uid="{00000000-0002-0000-0400-00000C000000}"/>
    <dataValidation allowBlank="1" showInputMessage="1" showErrorMessage="1" prompt="Meta alcanzada en el trimestre" sqref="G28:G29" xr:uid="{00000000-0002-0000-0400-00000D000000}"/>
    <dataValidation allowBlank="1" showInputMessage="1" showErrorMessage="1" prompt="Monto ejecutado en el trimestre" sqref="H28:H29" xr:uid="{00000000-0002-0000-04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71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0579-9065-481C-B949-6A3724475852}">
  <sheetPr>
    <tabColor rgb="FF00B050"/>
    <pageSetUpPr fitToPage="1"/>
  </sheetPr>
  <dimension ref="A1:L47"/>
  <sheetViews>
    <sheetView showGridLines="0" topLeftCell="A6" zoomScale="130" zoomScaleNormal="130" workbookViewId="0">
      <selection activeCell="B35" sqref="B35:J35"/>
    </sheetView>
  </sheetViews>
  <sheetFormatPr baseColWidth="10" defaultColWidth="11.42578125" defaultRowHeight="15" x14ac:dyDescent="0.25"/>
  <cols>
    <col min="1" max="1" width="23" style="5" customWidth="1"/>
    <col min="2" max="2" width="18.42578125" style="5" customWidth="1"/>
    <col min="3" max="9" width="12.7109375" style="5" customWidth="1"/>
    <col min="10" max="10" width="15.5703125" style="5" customWidth="1"/>
  </cols>
  <sheetData>
    <row r="1" spans="1:10" ht="21.75" thickBot="1" x14ac:dyDescent="0.3">
      <c r="A1" s="18"/>
      <c r="B1" s="109" t="s">
        <v>123</v>
      </c>
      <c r="C1" s="110"/>
      <c r="D1" s="110"/>
      <c r="E1" s="110"/>
      <c r="F1" s="110"/>
      <c r="G1" s="110"/>
      <c r="H1" s="110"/>
      <c r="I1" s="110"/>
      <c r="J1" s="111"/>
    </row>
    <row r="2" spans="1:10" ht="21.75" thickBot="1" x14ac:dyDescent="0.3">
      <c r="A2" s="19"/>
      <c r="B2" s="112" t="s">
        <v>0</v>
      </c>
      <c r="C2" s="113"/>
      <c r="D2" s="112" t="s">
        <v>1</v>
      </c>
      <c r="E2" s="113"/>
      <c r="F2" s="113"/>
      <c r="G2" s="113"/>
      <c r="H2" s="114"/>
      <c r="I2" s="1" t="s">
        <v>2</v>
      </c>
      <c r="J2" s="2" t="s">
        <v>3</v>
      </c>
    </row>
    <row r="3" spans="1:10" ht="21.75" thickBot="1" x14ac:dyDescent="0.3">
      <c r="A3" s="20"/>
      <c r="B3" s="115" t="s">
        <v>4</v>
      </c>
      <c r="C3" s="116"/>
      <c r="D3" s="115"/>
      <c r="E3" s="116"/>
      <c r="F3" s="116"/>
      <c r="G3" s="116"/>
      <c r="H3" s="117"/>
      <c r="I3" s="24">
        <v>45854</v>
      </c>
      <c r="J3" s="25"/>
    </row>
    <row r="4" spans="1:10" x14ac:dyDescent="0.25">
      <c r="A4" s="105"/>
      <c r="B4" s="106"/>
      <c r="C4" s="106"/>
      <c r="D4" s="107"/>
      <c r="E4" s="107"/>
      <c r="F4" s="107"/>
      <c r="G4" s="107"/>
      <c r="H4" s="107"/>
      <c r="I4" s="106"/>
      <c r="J4" s="108"/>
    </row>
    <row r="5" spans="1:10" ht="3" customHeight="1" x14ac:dyDescent="0.25">
      <c r="A5" s="93"/>
      <c r="B5" s="94"/>
      <c r="C5" s="94"/>
      <c r="D5" s="94"/>
      <c r="E5" s="94"/>
      <c r="F5" s="94"/>
      <c r="G5" s="94"/>
      <c r="H5" s="94"/>
      <c r="I5" s="94"/>
      <c r="J5" s="95"/>
    </row>
    <row r="6" spans="1:10" ht="15.7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7"/>
    </row>
    <row r="7" spans="1:10" ht="15.75" x14ac:dyDescent="0.2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5">
      <c r="A8" s="3" t="s">
        <v>7</v>
      </c>
      <c r="B8" s="96" t="s">
        <v>8</v>
      </c>
      <c r="C8" s="97"/>
      <c r="D8" s="97"/>
      <c r="E8" s="97"/>
      <c r="F8" s="97"/>
      <c r="G8" s="97"/>
      <c r="H8" s="97"/>
      <c r="I8" s="97"/>
      <c r="J8" s="98"/>
    </row>
    <row r="9" spans="1:10" ht="15" customHeight="1" x14ac:dyDescent="0.25">
      <c r="A9" s="21" t="s">
        <v>9</v>
      </c>
      <c r="B9" s="96" t="s">
        <v>10</v>
      </c>
      <c r="C9" s="97"/>
      <c r="D9" s="97"/>
      <c r="E9" s="97"/>
      <c r="F9" s="97"/>
      <c r="G9" s="97"/>
      <c r="H9" s="97"/>
      <c r="I9" s="97"/>
      <c r="J9" s="98"/>
    </row>
    <row r="10" spans="1:10" x14ac:dyDescent="0.25">
      <c r="A10" s="21" t="s">
        <v>11</v>
      </c>
      <c r="B10" s="96" t="s">
        <v>12</v>
      </c>
      <c r="C10" s="97"/>
      <c r="D10" s="97"/>
      <c r="E10" s="97"/>
      <c r="F10" s="97"/>
      <c r="G10" s="97"/>
      <c r="H10" s="97"/>
      <c r="I10" s="97"/>
      <c r="J10" s="98"/>
    </row>
    <row r="11" spans="1:10" ht="44.25" customHeight="1" x14ac:dyDescent="0.25">
      <c r="A11" s="3" t="s">
        <v>13</v>
      </c>
      <c r="B11" s="101" t="s">
        <v>14</v>
      </c>
      <c r="C11" s="102"/>
      <c r="D11" s="102"/>
      <c r="E11" s="102"/>
      <c r="F11" s="102"/>
      <c r="G11" s="102"/>
      <c r="H11" s="102"/>
      <c r="I11" s="102"/>
      <c r="J11" s="103"/>
    </row>
    <row r="12" spans="1:10" ht="49.5" customHeight="1" x14ac:dyDescent="0.25">
      <c r="A12" s="3" t="s">
        <v>15</v>
      </c>
      <c r="B12" s="120" t="s">
        <v>16</v>
      </c>
      <c r="C12" s="121"/>
      <c r="D12" s="121"/>
      <c r="E12" s="121"/>
      <c r="F12" s="121"/>
      <c r="G12" s="121"/>
      <c r="H12" s="121"/>
      <c r="I12" s="121"/>
      <c r="J12" s="122"/>
    </row>
    <row r="13" spans="1:10" ht="15.75" x14ac:dyDescent="0.25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27.75" customHeight="1" x14ac:dyDescent="0.25">
      <c r="A14" s="3" t="s">
        <v>18</v>
      </c>
      <c r="B14" s="22">
        <v>3</v>
      </c>
      <c r="C14" s="104" t="str">
        <f>IFERROR(VLOOKUP(B14,'[1]Validacion datos'!A2:B5,2,FALSE),"")</f>
        <v>DESARROLLO PRODUCTIVO</v>
      </c>
      <c r="D14" s="104"/>
      <c r="E14" s="104"/>
      <c r="F14" s="104"/>
      <c r="G14" s="104"/>
      <c r="H14" s="104"/>
      <c r="I14" s="104"/>
      <c r="J14" s="104"/>
    </row>
    <row r="15" spans="1:10" ht="26.25" customHeight="1" x14ac:dyDescent="0.25">
      <c r="A15" s="3" t="s">
        <v>19</v>
      </c>
      <c r="B15" s="6">
        <v>3.5</v>
      </c>
      <c r="C15" s="12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127"/>
      <c r="E15" s="127"/>
      <c r="F15" s="127"/>
      <c r="G15" s="127"/>
      <c r="H15" s="127"/>
      <c r="I15" s="127"/>
      <c r="J15" s="127"/>
    </row>
    <row r="16" spans="1:10" x14ac:dyDescent="0.25">
      <c r="A16" s="3" t="s">
        <v>20</v>
      </c>
      <c r="B16" s="7" t="s">
        <v>21</v>
      </c>
      <c r="C16" s="104" t="str">
        <f>IFERROR(VLOOKUP(B16,'[1]Validacion datos'!D8:E64,2,FALSE),"")</f>
        <v>Consolidar un entorno adecuado que incentive la inversión para el desarrollo sostenible del sector minero</v>
      </c>
      <c r="D16" s="104"/>
      <c r="E16" s="104"/>
      <c r="F16" s="104"/>
      <c r="G16" s="104"/>
      <c r="H16" s="104"/>
      <c r="I16" s="104"/>
      <c r="J16" s="104"/>
    </row>
    <row r="17" spans="1:12" ht="15.75" x14ac:dyDescent="0.25">
      <c r="A17" s="65" t="s">
        <v>22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2" ht="29.25" customHeight="1" x14ac:dyDescent="0.25">
      <c r="A18" s="3" t="s">
        <v>23</v>
      </c>
      <c r="B18" s="74" t="s">
        <v>80</v>
      </c>
      <c r="C18" s="74"/>
      <c r="D18" s="74"/>
      <c r="E18" s="74"/>
      <c r="F18" s="74"/>
      <c r="G18" s="74"/>
      <c r="H18" s="74"/>
      <c r="I18" s="74"/>
      <c r="J18" s="75"/>
    </row>
    <row r="19" spans="1:12" ht="45.75" customHeight="1" x14ac:dyDescent="0.25">
      <c r="A19" s="8" t="s">
        <v>25</v>
      </c>
      <c r="B19" s="123" t="s">
        <v>81</v>
      </c>
      <c r="C19" s="123"/>
      <c r="D19" s="123"/>
      <c r="E19" s="123"/>
      <c r="F19" s="123"/>
      <c r="G19" s="123"/>
      <c r="H19" s="123"/>
      <c r="I19" s="123"/>
      <c r="J19" s="124"/>
    </row>
    <row r="20" spans="1:12" ht="34.5" customHeight="1" x14ac:dyDescent="0.25">
      <c r="A20" s="8" t="s">
        <v>27</v>
      </c>
      <c r="B20" s="74" t="s">
        <v>28</v>
      </c>
      <c r="C20" s="74"/>
      <c r="D20" s="74"/>
      <c r="E20" s="74"/>
      <c r="F20" s="74"/>
      <c r="G20" s="74"/>
      <c r="H20" s="74"/>
      <c r="I20" s="74"/>
      <c r="J20" s="75"/>
    </row>
    <row r="21" spans="1:12" ht="60" customHeight="1" x14ac:dyDescent="0.25">
      <c r="A21" s="8" t="s">
        <v>29</v>
      </c>
      <c r="B21" s="123" t="s">
        <v>82</v>
      </c>
      <c r="C21" s="123"/>
      <c r="D21" s="123"/>
      <c r="E21" s="123"/>
      <c r="F21" s="123"/>
      <c r="G21" s="123"/>
      <c r="H21" s="123"/>
      <c r="I21" s="123"/>
      <c r="J21" s="124"/>
    </row>
    <row r="22" spans="1:12" ht="15.75" x14ac:dyDescent="0.2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2" ht="15.75" x14ac:dyDescent="0.2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70"/>
    </row>
    <row r="24" spans="1:12" ht="15" customHeight="1" x14ac:dyDescent="0.25">
      <c r="A24" s="87" t="s">
        <v>33</v>
      </c>
      <c r="B24" s="88"/>
      <c r="C24" s="89" t="s">
        <v>34</v>
      </c>
      <c r="D24" s="90"/>
      <c r="E24" s="90"/>
      <c r="F24" s="90" t="s">
        <v>35</v>
      </c>
      <c r="G24" s="90"/>
      <c r="H24" s="88"/>
      <c r="I24" s="89" t="s">
        <v>36</v>
      </c>
      <c r="J24" s="91"/>
    </row>
    <row r="25" spans="1:12" x14ac:dyDescent="0.25">
      <c r="A25" s="80">
        <v>1000000</v>
      </c>
      <c r="B25" s="81"/>
      <c r="C25" s="82">
        <v>261661</v>
      </c>
      <c r="D25" s="83"/>
      <c r="E25" s="84"/>
      <c r="F25" s="82">
        <v>76500</v>
      </c>
      <c r="G25" s="83"/>
      <c r="H25" s="84"/>
      <c r="I25" s="118">
        <f>+F25/C25</f>
        <v>0.29236301932653319</v>
      </c>
      <c r="J25" s="119"/>
    </row>
    <row r="26" spans="1:12" ht="15.75" x14ac:dyDescent="0.25">
      <c r="A26" s="68" t="s">
        <v>37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12" x14ac:dyDescent="0.25">
      <c r="A27" s="4"/>
      <c r="B27"/>
      <c r="C27" s="71" t="s">
        <v>118</v>
      </c>
      <c r="D27" s="72"/>
      <c r="E27" s="71" t="s">
        <v>124</v>
      </c>
      <c r="F27" s="72"/>
      <c r="G27" s="71" t="s">
        <v>125</v>
      </c>
      <c r="H27" s="71"/>
      <c r="I27" s="71" t="s">
        <v>39</v>
      </c>
      <c r="J27" s="73"/>
    </row>
    <row r="28" spans="1:12" ht="38.25" x14ac:dyDescent="0.25">
      <c r="A28" s="9" t="s">
        <v>40</v>
      </c>
      <c r="B28" s="10" t="s">
        <v>41</v>
      </c>
      <c r="C28" s="10" t="s">
        <v>42</v>
      </c>
      <c r="D28" s="10" t="s">
        <v>43</v>
      </c>
      <c r="E28" s="10" t="s">
        <v>44</v>
      </c>
      <c r="F28" s="10" t="s">
        <v>45</v>
      </c>
      <c r="G28" s="10" t="s">
        <v>46</v>
      </c>
      <c r="H28" s="10" t="s">
        <v>47</v>
      </c>
      <c r="I28" s="10" t="s">
        <v>48</v>
      </c>
      <c r="J28" s="11" t="s">
        <v>49</v>
      </c>
    </row>
    <row r="29" spans="1:12" ht="93" customHeight="1" x14ac:dyDescent="0.25">
      <c r="A29" s="51" t="s">
        <v>83</v>
      </c>
      <c r="B29" s="52" t="s">
        <v>84</v>
      </c>
      <c r="C29" s="37">
        <v>48</v>
      </c>
      <c r="D29" s="27">
        <v>529113</v>
      </c>
      <c r="E29" s="12">
        <v>24</v>
      </c>
      <c r="F29" s="27">
        <v>82990</v>
      </c>
      <c r="G29" s="38">
        <v>24</v>
      </c>
      <c r="H29" s="27">
        <v>76500</v>
      </c>
      <c r="I29" s="15">
        <f>+Tabla159[[#This Row],[Física 
(E)]]/Tabla159[[#This Row],[Física
(C)]]</f>
        <v>1</v>
      </c>
      <c r="J29" s="16">
        <f>+Tabla159[[#This Row],[Financiera 
 (F)]]/Tabla159[[#This Row],[Financiera
(D)]]</f>
        <v>0.92179780696469449</v>
      </c>
      <c r="L29" s="57"/>
    </row>
    <row r="30" spans="1:12" ht="15.75" x14ac:dyDescent="0.25">
      <c r="A30" s="65" t="s">
        <v>52</v>
      </c>
      <c r="B30" s="66"/>
      <c r="C30" s="66"/>
      <c r="D30" s="66"/>
      <c r="E30" s="66"/>
      <c r="F30" s="66"/>
      <c r="G30" s="66"/>
      <c r="H30" s="66"/>
      <c r="I30" s="66"/>
      <c r="J30" s="67"/>
      <c r="L30" s="44"/>
    </row>
    <row r="31" spans="1:12" ht="15.75" x14ac:dyDescent="0.25">
      <c r="A31" s="68" t="s">
        <v>53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2" x14ac:dyDescent="0.25">
      <c r="A32" s="17" t="s">
        <v>54</v>
      </c>
      <c r="B32" s="74" t="s">
        <v>83</v>
      </c>
      <c r="C32" s="74"/>
      <c r="D32" s="74"/>
      <c r="E32" s="74"/>
      <c r="F32" s="74"/>
      <c r="G32" s="74"/>
      <c r="H32" s="74"/>
      <c r="I32" s="74"/>
      <c r="J32" s="75"/>
      <c r="L32" s="44"/>
    </row>
    <row r="33" spans="1:10" ht="46.5" customHeight="1" x14ac:dyDescent="0.25">
      <c r="A33" s="17" t="s">
        <v>56</v>
      </c>
      <c r="B33" s="123" t="s">
        <v>85</v>
      </c>
      <c r="C33" s="123"/>
      <c r="D33" s="123"/>
      <c r="E33" s="123"/>
      <c r="F33" s="123"/>
      <c r="G33" s="123"/>
      <c r="H33" s="123"/>
      <c r="I33" s="123"/>
      <c r="J33" s="124"/>
    </row>
    <row r="34" spans="1:10" ht="39.75" customHeight="1" x14ac:dyDescent="0.25">
      <c r="A34" s="17" t="s">
        <v>58</v>
      </c>
      <c r="B34" s="125" t="s">
        <v>135</v>
      </c>
      <c r="C34" s="125"/>
      <c r="D34" s="125"/>
      <c r="E34" s="125"/>
      <c r="F34" s="125"/>
      <c r="G34" s="125"/>
      <c r="H34" s="125"/>
      <c r="I34" s="125"/>
      <c r="J34" s="126"/>
    </row>
    <row r="35" spans="1:10" ht="61.5" customHeight="1" x14ac:dyDescent="0.25">
      <c r="A35" s="17" t="s">
        <v>59</v>
      </c>
      <c r="B35" s="139" t="s">
        <v>136</v>
      </c>
      <c r="C35" s="139"/>
      <c r="D35" s="139"/>
      <c r="E35" s="139"/>
      <c r="F35" s="139"/>
      <c r="G35" s="139"/>
      <c r="H35" s="139"/>
      <c r="I35" s="139"/>
      <c r="J35" s="140"/>
    </row>
    <row r="36" spans="1:10" ht="15.75" x14ac:dyDescent="0.25">
      <c r="A36" s="65" t="s">
        <v>60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0" ht="15.75" x14ac:dyDescent="0.25">
      <c r="A37" s="58" t="s">
        <v>61</v>
      </c>
      <c r="B37" s="59"/>
      <c r="C37" s="59"/>
      <c r="D37" s="59"/>
      <c r="E37" s="59"/>
      <c r="F37" s="59"/>
      <c r="G37" s="59"/>
      <c r="H37" s="59"/>
      <c r="I37" s="59"/>
      <c r="J37" s="60"/>
    </row>
    <row r="38" spans="1:10" ht="27.7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0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0.75" customHeight="1" x14ac:dyDescent="0.25">
      <c r="A40" s="64" t="s">
        <v>62</v>
      </c>
      <c r="B40" s="64"/>
      <c r="C40" s="64"/>
      <c r="D40" s="64"/>
      <c r="E40" s="64"/>
      <c r="F40" s="64"/>
      <c r="G40" s="64"/>
      <c r="H40" s="64"/>
      <c r="I40" s="64"/>
      <c r="J40" s="64"/>
    </row>
    <row r="42" spans="1:10" x14ac:dyDescent="0.25">
      <c r="A42" s="26" t="s">
        <v>63</v>
      </c>
      <c r="B42" s="40">
        <f>+A25</f>
        <v>1000000</v>
      </c>
      <c r="D42" s="34"/>
      <c r="E42" s="34"/>
      <c r="F42" s="34"/>
      <c r="H42" s="34"/>
      <c r="I42" s="34"/>
      <c r="J42" s="34"/>
    </row>
    <row r="43" spans="1:10" x14ac:dyDescent="0.25">
      <c r="A43" s="26" t="s">
        <v>64</v>
      </c>
      <c r="B43" s="40">
        <f>+C25</f>
        <v>261661</v>
      </c>
      <c r="D43" s="33"/>
      <c r="E43" s="33" t="s">
        <v>65</v>
      </c>
      <c r="F43" s="33"/>
      <c r="H43" s="33"/>
      <c r="I43" s="33" t="s">
        <v>66</v>
      </c>
      <c r="J43" s="33"/>
    </row>
    <row r="44" spans="1:10" x14ac:dyDescent="0.25">
      <c r="A44" s="26" t="s">
        <v>67</v>
      </c>
      <c r="B44" s="40">
        <f>+F25</f>
        <v>76500</v>
      </c>
      <c r="D44" s="32"/>
      <c r="E44" s="32" t="s">
        <v>68</v>
      </c>
      <c r="F44" s="32"/>
      <c r="H44" s="32"/>
      <c r="I44" s="32" t="s">
        <v>69</v>
      </c>
      <c r="J44" s="32"/>
    </row>
    <row r="45" spans="1:10" x14ac:dyDescent="0.25">
      <c r="B45" s="36"/>
    </row>
    <row r="46" spans="1:10" x14ac:dyDescent="0.25">
      <c r="B46" s="36"/>
    </row>
    <row r="47" spans="1:10" x14ac:dyDescent="0.25">
      <c r="B47" s="36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11:J11"/>
    <mergeCell ref="B12:J12"/>
    <mergeCell ref="A13:J13"/>
    <mergeCell ref="C14:J14"/>
    <mergeCell ref="C15:J15"/>
    <mergeCell ref="C16:J1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26:J26"/>
    <mergeCell ref="C27:D27"/>
    <mergeCell ref="E27:F27"/>
    <mergeCell ref="G27:H27"/>
    <mergeCell ref="I27:J27"/>
    <mergeCell ref="B35:J35"/>
    <mergeCell ref="A36:J36"/>
    <mergeCell ref="A37:J37"/>
    <mergeCell ref="A38:J38"/>
    <mergeCell ref="A40:J40"/>
    <mergeCell ref="A30:J30"/>
    <mergeCell ref="A31:J31"/>
    <mergeCell ref="B32:J32"/>
    <mergeCell ref="B33:J33"/>
    <mergeCell ref="B34:J34"/>
  </mergeCells>
  <dataValidations count="15">
    <dataValidation allowBlank="1" showInputMessage="1" showErrorMessage="1" prompt="Monto ejecutado en el trimestre" sqref="H28:H29" xr:uid="{1C6256AD-1FB4-4F80-B743-BB67C277804E}"/>
    <dataValidation allowBlank="1" showInputMessage="1" showErrorMessage="1" prompt="Meta alcanzada en el trimestre" sqref="G28:G29" xr:uid="{A571CD4F-954F-492A-B10E-AB7C09314771}"/>
    <dataValidation allowBlank="1" showInputMessage="1" showErrorMessage="1" prompt="Monto presupuestado para el producto" sqref="D28:D29 E29:F29 F28 L29" xr:uid="{70A1CF5E-D977-4231-A52C-A53D0F92EC07}"/>
    <dataValidation allowBlank="1" showInputMessage="1" showErrorMessage="1" prompt="Meta anual del indicador" sqref="C28:C29 E28" xr:uid="{E0E57DBF-F072-4DEE-9614-2CFC1626D50B}"/>
    <dataValidation allowBlank="1" showInputMessage="1" showErrorMessage="1" prompt="Nombre del indicador" sqref="B28:B29" xr:uid="{C7D9FDBE-9FDB-45B2-AC10-18FB9A14158E}"/>
    <dataValidation allowBlank="1" showInputMessage="1" showErrorMessage="1" prompt="Nombre de cada producto" sqref="A28:A29" xr:uid="{68C8B04C-3AA7-4CD2-80AA-03B9250755C2}"/>
    <dataValidation allowBlank="1" showInputMessage="1" showErrorMessage="1" prompt="¿En qué consiste el programa?" sqref="B19 B33:J33" xr:uid="{74103365-2094-46B8-86E3-ABEC725DDEA5}"/>
    <dataValidation allowBlank="1" showInputMessage="1" showErrorMessage="1" prompt="Presupuesto del programa" sqref="A25:C25 F25" xr:uid="{714F1683-B110-4B93-904C-80ADDA1BBA0B}"/>
    <dataValidation allowBlank="1" showInputMessage="1" showErrorMessage="1" prompt="Oportunidades de mejora identificadas" sqref="A38:J39" xr:uid="{C168C9D9-A8E9-4914-93C7-23DC24891AE7}"/>
    <dataValidation allowBlank="1" showInputMessage="1" showErrorMessage="1" prompt="De existir desvío, explicar razones." sqref="B35:J35" xr:uid="{57EA7680-51A9-4695-9B23-3F00EC5B55C6}"/>
    <dataValidation allowBlank="1" showInputMessage="1" showErrorMessage="1" prompt="Nombre del producto" sqref="B32:J32" xr:uid="{5A739C06-FA61-41EC-BE3D-0FFB550ABB6B}"/>
    <dataValidation allowBlank="1" showInputMessage="1" showErrorMessage="1" prompt="¿A quién va dirigido el programa?, ¿qué característica tiene esta población que requiere ser beneficiada?" sqref="B20:J20" xr:uid="{FCA123DD-107E-4D13-B845-AFE87D64F802}"/>
    <dataValidation allowBlank="1" showInputMessage="1" prompt="Nombre del capítulo" sqref="B8:J10" xr:uid="{19515046-0D80-4D34-AD74-EE4F0F48E5C7}"/>
    <dataValidation allowBlank="1" sqref="A8" xr:uid="{41CEAD96-6072-40A6-9FFC-432607E150C3}"/>
    <dataValidation allowBlank="1" showInputMessage="1" showErrorMessage="1" prompt="1. Describir lo plasmado en el presupuesto_x000a_2. Describir lo alcanzado en términos financieros y de producción " sqref="B34:J34" xr:uid="{EA6496CC-0856-4B5E-865B-14E8F22566CD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8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45"/>
  <sheetViews>
    <sheetView showGridLines="0" topLeftCell="A25" zoomScale="115" zoomScaleNormal="115" workbookViewId="0">
      <selection activeCell="A29" sqref="A29:B29"/>
    </sheetView>
  </sheetViews>
  <sheetFormatPr baseColWidth="10" defaultColWidth="11.42578125" defaultRowHeight="15" x14ac:dyDescent="0.25"/>
  <cols>
    <col min="1" max="1" width="23" style="5" customWidth="1"/>
    <col min="2" max="2" width="14.85546875" style="5" customWidth="1"/>
    <col min="3" max="9" width="12.7109375" style="5" customWidth="1"/>
    <col min="10" max="10" width="17.85546875" style="5" customWidth="1"/>
    <col min="12" max="12" width="13.85546875" bestFit="1" customWidth="1"/>
    <col min="13" max="13" width="18.7109375" customWidth="1"/>
  </cols>
  <sheetData>
    <row r="1" spans="1:10" ht="21.75" thickBot="1" x14ac:dyDescent="0.3">
      <c r="A1" s="18"/>
      <c r="B1" s="109" t="s">
        <v>123</v>
      </c>
      <c r="C1" s="110"/>
      <c r="D1" s="110"/>
      <c r="E1" s="110"/>
      <c r="F1" s="110"/>
      <c r="G1" s="110"/>
      <c r="H1" s="110"/>
      <c r="I1" s="110"/>
      <c r="J1" s="111"/>
    </row>
    <row r="2" spans="1:10" ht="21.75" thickBot="1" x14ac:dyDescent="0.3">
      <c r="A2" s="19"/>
      <c r="B2" s="112" t="s">
        <v>0</v>
      </c>
      <c r="C2" s="113"/>
      <c r="D2" s="112" t="s">
        <v>1</v>
      </c>
      <c r="E2" s="113"/>
      <c r="F2" s="113"/>
      <c r="G2" s="113"/>
      <c r="H2" s="114"/>
      <c r="I2" s="1" t="s">
        <v>2</v>
      </c>
      <c r="J2" s="2" t="s">
        <v>3</v>
      </c>
    </row>
    <row r="3" spans="1:10" ht="21.75" thickBot="1" x14ac:dyDescent="0.3">
      <c r="A3" s="20"/>
      <c r="B3" s="115" t="s">
        <v>4</v>
      </c>
      <c r="C3" s="116"/>
      <c r="D3" s="115"/>
      <c r="E3" s="116"/>
      <c r="F3" s="116"/>
      <c r="G3" s="116"/>
      <c r="H3" s="117"/>
      <c r="I3" s="24">
        <v>45854</v>
      </c>
      <c r="J3" s="25"/>
    </row>
    <row r="4" spans="1:10" x14ac:dyDescent="0.25">
      <c r="A4" s="105"/>
      <c r="B4" s="106"/>
      <c r="C4" s="106"/>
      <c r="D4" s="107"/>
      <c r="E4" s="107"/>
      <c r="F4" s="107"/>
      <c r="G4" s="107"/>
      <c r="H4" s="107"/>
      <c r="I4" s="106"/>
      <c r="J4" s="108"/>
    </row>
    <row r="5" spans="1:10" ht="3" customHeight="1" x14ac:dyDescent="0.25">
      <c r="A5" s="93"/>
      <c r="B5" s="94"/>
      <c r="C5" s="94"/>
      <c r="D5" s="94"/>
      <c r="E5" s="94"/>
      <c r="F5" s="94"/>
      <c r="G5" s="94"/>
      <c r="H5" s="94"/>
      <c r="I5" s="94"/>
      <c r="J5" s="95"/>
    </row>
    <row r="6" spans="1:10" ht="15.7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7"/>
    </row>
    <row r="7" spans="1:10" ht="15.75" x14ac:dyDescent="0.2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5">
      <c r="A8" s="3" t="s">
        <v>7</v>
      </c>
      <c r="B8" s="96" t="s">
        <v>8</v>
      </c>
      <c r="C8" s="97"/>
      <c r="D8" s="97"/>
      <c r="E8" s="97"/>
      <c r="F8" s="97"/>
      <c r="G8" s="97"/>
      <c r="H8" s="97"/>
      <c r="I8" s="97"/>
      <c r="J8" s="98"/>
    </row>
    <row r="9" spans="1:10" ht="15" customHeight="1" x14ac:dyDescent="0.25">
      <c r="A9" s="21" t="s">
        <v>9</v>
      </c>
      <c r="B9" s="96" t="s">
        <v>10</v>
      </c>
      <c r="C9" s="97"/>
      <c r="D9" s="97"/>
      <c r="E9" s="97"/>
      <c r="F9" s="97"/>
      <c r="G9" s="97"/>
      <c r="H9" s="97"/>
      <c r="I9" s="97"/>
      <c r="J9" s="98"/>
    </row>
    <row r="10" spans="1:10" x14ac:dyDescent="0.25">
      <c r="A10" s="21" t="s">
        <v>11</v>
      </c>
      <c r="B10" s="96" t="s">
        <v>12</v>
      </c>
      <c r="C10" s="97"/>
      <c r="D10" s="97"/>
      <c r="E10" s="97"/>
      <c r="F10" s="97"/>
      <c r="G10" s="97"/>
      <c r="H10" s="97"/>
      <c r="I10" s="97"/>
      <c r="J10" s="98"/>
    </row>
    <row r="11" spans="1:10" ht="44.25" customHeight="1" x14ac:dyDescent="0.25">
      <c r="A11" s="3" t="s">
        <v>13</v>
      </c>
      <c r="B11" s="120" t="s">
        <v>86</v>
      </c>
      <c r="C11" s="121"/>
      <c r="D11" s="121"/>
      <c r="E11" s="121"/>
      <c r="F11" s="121"/>
      <c r="G11" s="121"/>
      <c r="H11" s="121"/>
      <c r="I11" s="121"/>
      <c r="J11" s="122"/>
    </row>
    <row r="12" spans="1:10" ht="49.5" customHeight="1" x14ac:dyDescent="0.25">
      <c r="A12" s="3" t="s">
        <v>15</v>
      </c>
      <c r="B12" s="120" t="s">
        <v>16</v>
      </c>
      <c r="C12" s="121"/>
      <c r="D12" s="121"/>
      <c r="E12" s="121"/>
      <c r="F12" s="121"/>
      <c r="G12" s="121"/>
      <c r="H12" s="121"/>
      <c r="I12" s="121"/>
      <c r="J12" s="122"/>
    </row>
    <row r="13" spans="1:10" ht="15.75" x14ac:dyDescent="0.25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27.75" customHeight="1" x14ac:dyDescent="0.25">
      <c r="A14" s="3" t="s">
        <v>18</v>
      </c>
      <c r="B14" s="22">
        <v>3</v>
      </c>
      <c r="C14" s="104" t="str">
        <f>IFERROR(VLOOKUP(B14,'[1]Validacion datos'!A2:B5,2,FALSE),"")</f>
        <v>DESARROLLO PRODUCTIVO</v>
      </c>
      <c r="D14" s="104"/>
      <c r="E14" s="104"/>
      <c r="F14" s="104"/>
      <c r="G14" s="104"/>
      <c r="H14" s="104"/>
      <c r="I14" s="104"/>
      <c r="J14" s="104"/>
    </row>
    <row r="15" spans="1:10" ht="26.25" customHeight="1" x14ac:dyDescent="0.25">
      <c r="A15" s="3" t="s">
        <v>19</v>
      </c>
      <c r="B15" s="6">
        <v>3.5</v>
      </c>
      <c r="C15" s="92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92"/>
      <c r="E15" s="92"/>
      <c r="F15" s="92"/>
      <c r="G15" s="92"/>
      <c r="H15" s="92"/>
      <c r="I15" s="92"/>
      <c r="J15" s="92"/>
    </row>
    <row r="16" spans="1:10" ht="24.6" customHeight="1" x14ac:dyDescent="0.25">
      <c r="A16" s="3" t="s">
        <v>20</v>
      </c>
      <c r="B16" s="6" t="s">
        <v>21</v>
      </c>
      <c r="C16" s="92" t="str">
        <f>IFERROR(VLOOKUP(B16,'[1]Validacion datos'!D8:E64,2,FALSE),"")</f>
        <v>Consolidar un entorno adecuado que incentive la inversión para el desarrollo sostenible del sector minero</v>
      </c>
      <c r="D16" s="92"/>
      <c r="E16" s="92"/>
      <c r="F16" s="92"/>
      <c r="G16" s="92"/>
      <c r="H16" s="92"/>
      <c r="I16" s="92"/>
      <c r="J16" s="92"/>
    </row>
    <row r="17" spans="1:13" ht="15.75" x14ac:dyDescent="0.25">
      <c r="A17" s="65" t="s">
        <v>22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3" ht="29.25" customHeight="1" x14ac:dyDescent="0.25">
      <c r="A18" s="3" t="s">
        <v>23</v>
      </c>
      <c r="B18" s="128" t="s">
        <v>87</v>
      </c>
      <c r="C18" s="128"/>
      <c r="D18" s="128"/>
      <c r="E18" s="128"/>
      <c r="F18" s="128"/>
      <c r="G18" s="128"/>
      <c r="H18" s="128"/>
      <c r="I18" s="128"/>
      <c r="J18" s="129"/>
    </row>
    <row r="19" spans="1:13" ht="33" customHeight="1" x14ac:dyDescent="0.25">
      <c r="A19" s="8" t="s">
        <v>25</v>
      </c>
      <c r="B19" s="74" t="s">
        <v>88</v>
      </c>
      <c r="C19" s="74"/>
      <c r="D19" s="74"/>
      <c r="E19" s="74"/>
      <c r="F19" s="74"/>
      <c r="G19" s="74"/>
      <c r="H19" s="74"/>
      <c r="I19" s="74"/>
      <c r="J19" s="75"/>
    </row>
    <row r="20" spans="1:13" ht="34.5" customHeight="1" x14ac:dyDescent="0.25">
      <c r="A20" s="8" t="s">
        <v>27</v>
      </c>
      <c r="B20" s="74" t="s">
        <v>28</v>
      </c>
      <c r="C20" s="74"/>
      <c r="D20" s="74"/>
      <c r="E20" s="74"/>
      <c r="F20" s="74"/>
      <c r="G20" s="74"/>
      <c r="H20" s="74"/>
      <c r="I20" s="74"/>
      <c r="J20" s="75"/>
    </row>
    <row r="21" spans="1:13" ht="60" customHeight="1" x14ac:dyDescent="0.25">
      <c r="A21" s="8" t="s">
        <v>29</v>
      </c>
      <c r="B21" s="76" t="s">
        <v>89</v>
      </c>
      <c r="C21" s="76"/>
      <c r="D21" s="76"/>
      <c r="E21" s="76"/>
      <c r="F21" s="76"/>
      <c r="G21" s="76"/>
      <c r="H21" s="76"/>
      <c r="I21" s="76"/>
      <c r="J21" s="77"/>
      <c r="M21" s="44"/>
    </row>
    <row r="22" spans="1:13" ht="15.75" x14ac:dyDescent="0.2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7"/>
      <c r="M22" s="44"/>
    </row>
    <row r="23" spans="1:13" ht="15.75" x14ac:dyDescent="0.2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70"/>
      <c r="M23" s="44"/>
    </row>
    <row r="24" spans="1:13" ht="15" customHeight="1" x14ac:dyDescent="0.25">
      <c r="A24" s="87" t="s">
        <v>33</v>
      </c>
      <c r="B24" s="88"/>
      <c r="C24" s="89" t="s">
        <v>34</v>
      </c>
      <c r="D24" s="90"/>
      <c r="E24" s="90"/>
      <c r="F24" s="90" t="s">
        <v>35</v>
      </c>
      <c r="G24" s="90"/>
      <c r="H24" s="88"/>
      <c r="I24" s="89" t="s">
        <v>36</v>
      </c>
      <c r="J24" s="91"/>
    </row>
    <row r="25" spans="1:13" x14ac:dyDescent="0.25">
      <c r="A25" s="80">
        <v>55391300</v>
      </c>
      <c r="B25" s="81"/>
      <c r="C25" s="82">
        <v>59707940</v>
      </c>
      <c r="D25" s="83"/>
      <c r="E25" s="84"/>
      <c r="F25" s="82">
        <v>33034876.579999998</v>
      </c>
      <c r="G25" s="83"/>
      <c r="H25" s="84"/>
      <c r="I25" s="118">
        <f>+F25/C25</f>
        <v>0.55327443184273306</v>
      </c>
      <c r="J25" s="119"/>
    </row>
    <row r="26" spans="1:13" ht="15.75" x14ac:dyDescent="0.25">
      <c r="A26" s="68" t="s">
        <v>37</v>
      </c>
      <c r="B26" s="69"/>
      <c r="C26" s="69"/>
      <c r="D26" s="69"/>
      <c r="E26" s="69"/>
      <c r="F26" s="69"/>
      <c r="G26" s="69"/>
      <c r="H26" s="69"/>
      <c r="I26" s="69"/>
      <c r="J26" s="70"/>
      <c r="M26" s="44"/>
    </row>
    <row r="27" spans="1:13" x14ac:dyDescent="0.25">
      <c r="A27" s="4"/>
      <c r="B27"/>
      <c r="C27" s="71" t="s">
        <v>122</v>
      </c>
      <c r="D27" s="72"/>
      <c r="E27" s="71" t="s">
        <v>124</v>
      </c>
      <c r="F27" s="72"/>
      <c r="G27" s="71" t="s">
        <v>125</v>
      </c>
      <c r="H27" s="71"/>
      <c r="I27" s="71" t="s">
        <v>39</v>
      </c>
      <c r="J27" s="73"/>
      <c r="M27" s="44"/>
    </row>
    <row r="28" spans="1:13" ht="38.25" x14ac:dyDescent="0.25">
      <c r="A28" s="9" t="s">
        <v>40</v>
      </c>
      <c r="B28" s="10" t="s">
        <v>41</v>
      </c>
      <c r="C28" s="10" t="s">
        <v>42</v>
      </c>
      <c r="D28" s="10" t="s">
        <v>43</v>
      </c>
      <c r="E28" s="10" t="s">
        <v>44</v>
      </c>
      <c r="F28" s="10" t="s">
        <v>45</v>
      </c>
      <c r="G28" s="10" t="s">
        <v>46</v>
      </c>
      <c r="H28" s="10" t="s">
        <v>47</v>
      </c>
      <c r="I28" s="10" t="s">
        <v>48</v>
      </c>
      <c r="J28" s="11" t="s">
        <v>49</v>
      </c>
      <c r="M28" s="44"/>
    </row>
    <row r="29" spans="1:13" ht="67.5" customHeight="1" x14ac:dyDescent="0.25">
      <c r="A29" s="55" t="s">
        <v>90</v>
      </c>
      <c r="B29" s="56" t="s">
        <v>91</v>
      </c>
      <c r="C29" s="12">
        <v>4</v>
      </c>
      <c r="D29" s="27">
        <v>55267440</v>
      </c>
      <c r="E29" s="37">
        <v>2</v>
      </c>
      <c r="F29" s="27">
        <v>27633720</v>
      </c>
      <c r="G29" s="38">
        <v>2</v>
      </c>
      <c r="H29" s="27">
        <v>28189234.469999999</v>
      </c>
      <c r="I29" s="15">
        <f>+Tabla1[[#This Row],[Física 
(E)]]/Tabla1[[#This Row],[Física
(C)]]</f>
        <v>1</v>
      </c>
      <c r="J29" s="29">
        <f>+Tabla1[[#This Row],[Financiera 
 (F)]]/Tabla1[[#This Row],[Financiera
(D)]]</f>
        <v>1.0201027755220795</v>
      </c>
      <c r="K29" s="48"/>
      <c r="L29" s="44"/>
      <c r="M29" s="133"/>
    </row>
    <row r="30" spans="1:13" ht="15.75" x14ac:dyDescent="0.25">
      <c r="A30" s="65" t="s">
        <v>52</v>
      </c>
      <c r="B30" s="66"/>
      <c r="C30" s="66"/>
      <c r="D30" s="66"/>
      <c r="E30" s="66"/>
      <c r="F30" s="66"/>
      <c r="G30" s="66"/>
      <c r="H30" s="66"/>
      <c r="I30" s="66"/>
      <c r="J30" s="67"/>
    </row>
    <row r="31" spans="1:13" ht="15.75" x14ac:dyDescent="0.25">
      <c r="A31" s="68" t="s">
        <v>53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3" ht="30" customHeight="1" x14ac:dyDescent="0.25">
      <c r="A32" s="17" t="s">
        <v>54</v>
      </c>
      <c r="B32" s="76" t="s">
        <v>92</v>
      </c>
      <c r="C32" s="76"/>
      <c r="D32" s="76"/>
      <c r="E32" s="76"/>
      <c r="F32" s="76"/>
      <c r="G32" s="76"/>
      <c r="H32" s="76"/>
      <c r="I32" s="76"/>
      <c r="J32" s="77"/>
      <c r="M32" s="44"/>
    </row>
    <row r="33" spans="1:13" ht="30" customHeight="1" x14ac:dyDescent="0.25">
      <c r="A33" s="17" t="s">
        <v>56</v>
      </c>
      <c r="B33" s="74" t="s">
        <v>88</v>
      </c>
      <c r="C33" s="74"/>
      <c r="D33" s="74"/>
      <c r="E33" s="74"/>
      <c r="F33" s="74"/>
      <c r="G33" s="74"/>
      <c r="H33" s="74"/>
      <c r="I33" s="74"/>
      <c r="J33" s="75"/>
      <c r="M33" s="44"/>
    </row>
    <row r="34" spans="1:13" ht="28.5" customHeight="1" x14ac:dyDescent="0.25">
      <c r="A34" s="17" t="s">
        <v>58</v>
      </c>
      <c r="B34" s="78" t="s">
        <v>131</v>
      </c>
      <c r="C34" s="78"/>
      <c r="D34" s="78"/>
      <c r="E34" s="78"/>
      <c r="F34" s="78"/>
      <c r="G34" s="78"/>
      <c r="H34" s="78"/>
      <c r="I34" s="78"/>
      <c r="J34" s="79"/>
      <c r="K34" s="47"/>
    </row>
    <row r="35" spans="1:13" ht="54.75" customHeight="1" x14ac:dyDescent="0.25">
      <c r="A35" s="17" t="s">
        <v>59</v>
      </c>
      <c r="B35" s="139" t="s">
        <v>137</v>
      </c>
      <c r="C35" s="139"/>
      <c r="D35" s="139"/>
      <c r="E35" s="139"/>
      <c r="F35" s="139"/>
      <c r="G35" s="139"/>
      <c r="H35" s="139"/>
      <c r="I35" s="139"/>
      <c r="J35" s="140"/>
    </row>
    <row r="36" spans="1:13" ht="15.75" x14ac:dyDescent="0.25">
      <c r="A36" s="65" t="s">
        <v>60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3" ht="15.75" x14ac:dyDescent="0.25">
      <c r="A37" s="58" t="s">
        <v>61</v>
      </c>
      <c r="B37" s="59"/>
      <c r="C37" s="59"/>
      <c r="D37" s="59"/>
      <c r="E37" s="59"/>
      <c r="F37" s="59"/>
      <c r="G37" s="59"/>
      <c r="H37" s="59"/>
      <c r="I37" s="59"/>
      <c r="J37" s="60"/>
    </row>
    <row r="38" spans="1:13" ht="27.7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3" ht="12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3" ht="21" customHeight="1" x14ac:dyDescent="0.25">
      <c r="A40" s="64" t="s">
        <v>62</v>
      </c>
      <c r="B40" s="64"/>
      <c r="C40" s="64"/>
      <c r="D40" s="64"/>
      <c r="E40" s="64"/>
      <c r="F40" s="64"/>
      <c r="G40" s="64"/>
      <c r="H40" s="64"/>
      <c r="I40" s="64"/>
      <c r="J40" s="64"/>
    </row>
    <row r="41" spans="1:13" ht="24" customHeight="1" x14ac:dyDescent="0.25">
      <c r="B41" s="36"/>
    </row>
    <row r="42" spans="1:13" x14ac:dyDescent="0.25">
      <c r="A42" s="26" t="s">
        <v>63</v>
      </c>
      <c r="B42" s="40">
        <f>+A25</f>
        <v>55391300</v>
      </c>
      <c r="D42" s="34"/>
      <c r="E42" s="34"/>
      <c r="F42" s="34"/>
      <c r="H42" s="34"/>
      <c r="I42" s="34"/>
      <c r="J42" s="34"/>
    </row>
    <row r="43" spans="1:13" x14ac:dyDescent="0.25">
      <c r="A43" s="26" t="s">
        <v>64</v>
      </c>
      <c r="B43" s="40">
        <f>+C25</f>
        <v>59707940</v>
      </c>
      <c r="D43" s="33"/>
      <c r="E43" s="33" t="s">
        <v>65</v>
      </c>
      <c r="F43" s="33"/>
      <c r="H43" s="33"/>
      <c r="I43" s="33" t="s">
        <v>66</v>
      </c>
      <c r="J43" s="33"/>
    </row>
    <row r="44" spans="1:13" x14ac:dyDescent="0.25">
      <c r="A44" s="26" t="s">
        <v>93</v>
      </c>
      <c r="B44" s="40">
        <f>+F25</f>
        <v>33034876.579999998</v>
      </c>
      <c r="D44" s="32"/>
      <c r="E44" s="32" t="s">
        <v>68</v>
      </c>
      <c r="F44" s="32"/>
      <c r="H44" s="32"/>
      <c r="I44" s="32" t="s">
        <v>69</v>
      </c>
      <c r="J44" s="32"/>
    </row>
    <row r="45" spans="1:13" x14ac:dyDescent="0.25">
      <c r="B45" s="36"/>
    </row>
  </sheetData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5:J35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31:J31"/>
    <mergeCell ref="C24:E24"/>
    <mergeCell ref="F24:H24"/>
    <mergeCell ref="B32:J32"/>
    <mergeCell ref="B33:J33"/>
    <mergeCell ref="B34:J34"/>
    <mergeCell ref="C15:J15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22:J22"/>
    <mergeCell ref="A23:J23"/>
    <mergeCell ref="A24:B24"/>
    <mergeCell ref="I24:J24"/>
  </mergeCells>
  <phoneticPr fontId="22" type="noConversion"/>
  <dataValidations count="15">
    <dataValidation allowBlank="1" showInputMessage="1" showErrorMessage="1" prompt="Monto ejecutado en el trimestre" sqref="H28" xr:uid="{00000000-0002-0000-0000-000000000000}"/>
    <dataValidation allowBlank="1" showInputMessage="1" showErrorMessage="1" prompt="Meta alcanzada en el trimestre" sqref="G28:G29 H29" xr:uid="{00000000-0002-0000-0000-000001000000}"/>
    <dataValidation allowBlank="1" showInputMessage="1" showErrorMessage="1" prompt="Monto presupuestado para el producto" sqref="D28:D29 E29:F29 F28" xr:uid="{00000000-0002-0000-0000-000002000000}"/>
    <dataValidation allowBlank="1" showInputMessage="1" showErrorMessage="1" prompt="Meta anual del indicador" sqref="C28:C29 E28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Nombre de cada producto" sqref="A28:A29" xr:uid="{00000000-0002-0000-0000-000005000000}"/>
    <dataValidation allowBlank="1" showInputMessage="1" showErrorMessage="1" prompt="¿En qué consiste el programa?" sqref="B33:J33 B19:J19" xr:uid="{00000000-0002-0000-0000-000006000000}"/>
    <dataValidation allowBlank="1" showInputMessage="1" showErrorMessage="1" prompt="Presupuesto del programa" sqref="A25:C25 F25" xr:uid="{A70B66D2-B30E-4040-9CC2-C64B8DE75F74}"/>
    <dataValidation allowBlank="1" showInputMessage="1" showErrorMessage="1" prompt="Oportunidades de mejora identificadas" sqref="A38:J39" xr:uid="{00000000-0002-0000-0000-000008000000}"/>
    <dataValidation allowBlank="1" showInputMessage="1" showErrorMessage="1" prompt="De existir desvío, explicar razones." sqref="B35:J35" xr:uid="{00000000-0002-0000-0000-000009000000}"/>
    <dataValidation allowBlank="1" showInputMessage="1" showErrorMessage="1" prompt="1. Describir lo plasmado en el presupuesto_x000a_2. Describir lo alcanzado en términos financieros y de producción " sqref="B34:J34" xr:uid="{00000000-0002-0000-0000-00000A000000}"/>
    <dataValidation allowBlank="1" showInputMessage="1" showErrorMessage="1" prompt="Nombre del producto" sqref="B32:J32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45"/>
  <sheetViews>
    <sheetView showGridLines="0" zoomScale="115" zoomScaleNormal="115" workbookViewId="0">
      <selection activeCell="B15" sqref="B15"/>
    </sheetView>
  </sheetViews>
  <sheetFormatPr baseColWidth="10" defaultColWidth="11.42578125" defaultRowHeight="15" x14ac:dyDescent="0.25"/>
  <cols>
    <col min="1" max="1" width="23" style="5" customWidth="1"/>
    <col min="2" max="2" width="18" style="5" customWidth="1"/>
    <col min="3" max="10" width="12.7109375" style="5" customWidth="1"/>
    <col min="12" max="12" width="15.85546875" customWidth="1"/>
    <col min="13" max="13" width="15.42578125" customWidth="1"/>
    <col min="14" max="14" width="20.5703125" customWidth="1"/>
  </cols>
  <sheetData>
    <row r="1" spans="1:10" ht="21.75" thickBot="1" x14ac:dyDescent="0.3">
      <c r="A1" s="18"/>
      <c r="B1" s="109" t="s">
        <v>123</v>
      </c>
      <c r="C1" s="110"/>
      <c r="D1" s="110"/>
      <c r="E1" s="110"/>
      <c r="F1" s="110"/>
      <c r="G1" s="110"/>
      <c r="H1" s="110"/>
      <c r="I1" s="110"/>
      <c r="J1" s="111"/>
    </row>
    <row r="2" spans="1:10" ht="21.75" thickBot="1" x14ac:dyDescent="0.3">
      <c r="A2" s="19"/>
      <c r="B2" s="112" t="s">
        <v>0</v>
      </c>
      <c r="C2" s="113"/>
      <c r="D2" s="112" t="s">
        <v>1</v>
      </c>
      <c r="E2" s="113"/>
      <c r="F2" s="113"/>
      <c r="G2" s="113"/>
      <c r="H2" s="114"/>
      <c r="I2" s="1" t="s">
        <v>2</v>
      </c>
      <c r="J2" s="2" t="s">
        <v>3</v>
      </c>
    </row>
    <row r="3" spans="1:10" ht="21.75" thickBot="1" x14ac:dyDescent="0.3">
      <c r="A3" s="20"/>
      <c r="B3" s="115" t="s">
        <v>4</v>
      </c>
      <c r="C3" s="116"/>
      <c r="D3" s="115"/>
      <c r="E3" s="116"/>
      <c r="F3" s="116"/>
      <c r="G3" s="116"/>
      <c r="H3" s="117"/>
      <c r="I3" s="24">
        <v>45854</v>
      </c>
      <c r="J3" s="25"/>
    </row>
    <row r="4" spans="1:10" x14ac:dyDescent="0.25">
      <c r="A4" s="105"/>
      <c r="B4" s="106"/>
      <c r="C4" s="106"/>
      <c r="D4" s="107"/>
      <c r="E4" s="107"/>
      <c r="F4" s="107"/>
      <c r="G4" s="107"/>
      <c r="H4" s="107"/>
      <c r="I4" s="106"/>
      <c r="J4" s="108"/>
    </row>
    <row r="5" spans="1:10" ht="3" customHeight="1" x14ac:dyDescent="0.25">
      <c r="A5" s="93"/>
      <c r="B5" s="94"/>
      <c r="C5" s="94"/>
      <c r="D5" s="94"/>
      <c r="E5" s="94"/>
      <c r="F5" s="94"/>
      <c r="G5" s="94"/>
      <c r="H5" s="94"/>
      <c r="I5" s="94"/>
      <c r="J5" s="95"/>
    </row>
    <row r="6" spans="1:10" ht="15.7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7"/>
    </row>
    <row r="7" spans="1:10" ht="15.75" x14ac:dyDescent="0.2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5">
      <c r="A8" s="3" t="s">
        <v>7</v>
      </c>
      <c r="B8" s="96" t="s">
        <v>8</v>
      </c>
      <c r="C8" s="97"/>
      <c r="D8" s="97"/>
      <c r="E8" s="97"/>
      <c r="F8" s="97"/>
      <c r="G8" s="97"/>
      <c r="H8" s="97"/>
      <c r="I8" s="97"/>
      <c r="J8" s="98"/>
    </row>
    <row r="9" spans="1:10" ht="15" customHeight="1" x14ac:dyDescent="0.25">
      <c r="A9" s="21" t="s">
        <v>9</v>
      </c>
      <c r="B9" s="96" t="s">
        <v>10</v>
      </c>
      <c r="C9" s="97"/>
      <c r="D9" s="97"/>
      <c r="E9" s="97"/>
      <c r="F9" s="97"/>
      <c r="G9" s="97"/>
      <c r="H9" s="97"/>
      <c r="I9" s="97"/>
      <c r="J9" s="98"/>
    </row>
    <row r="10" spans="1:10" x14ac:dyDescent="0.25">
      <c r="A10" s="21" t="s">
        <v>11</v>
      </c>
      <c r="B10" s="96" t="s">
        <v>12</v>
      </c>
      <c r="C10" s="97"/>
      <c r="D10" s="97"/>
      <c r="E10" s="97"/>
      <c r="F10" s="97"/>
      <c r="G10" s="97"/>
      <c r="H10" s="97"/>
      <c r="I10" s="97"/>
      <c r="J10" s="98"/>
    </row>
    <row r="11" spans="1:10" ht="44.25" customHeight="1" x14ac:dyDescent="0.25">
      <c r="A11" s="3" t="s">
        <v>13</v>
      </c>
      <c r="B11" s="74" t="s">
        <v>14</v>
      </c>
      <c r="C11" s="99"/>
      <c r="D11" s="99"/>
      <c r="E11" s="99"/>
      <c r="F11" s="99"/>
      <c r="G11" s="99"/>
      <c r="H11" s="99"/>
      <c r="I11" s="99"/>
      <c r="J11" s="100"/>
    </row>
    <row r="12" spans="1:10" ht="49.5" customHeight="1" x14ac:dyDescent="0.25">
      <c r="A12" s="3" t="s">
        <v>15</v>
      </c>
      <c r="B12" s="120" t="s">
        <v>16</v>
      </c>
      <c r="C12" s="121"/>
      <c r="D12" s="121"/>
      <c r="E12" s="121"/>
      <c r="F12" s="121"/>
      <c r="G12" s="121"/>
      <c r="H12" s="121"/>
      <c r="I12" s="121"/>
      <c r="J12" s="122"/>
    </row>
    <row r="13" spans="1:10" ht="15.75" x14ac:dyDescent="0.25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27.75" customHeight="1" x14ac:dyDescent="0.25">
      <c r="A14" s="3" t="s">
        <v>18</v>
      </c>
      <c r="B14" s="22">
        <v>3</v>
      </c>
      <c r="C14" s="104" t="str">
        <f>IFERROR(VLOOKUP(B14,'[1]Validacion datos'!A2:B5,2,FALSE),"")</f>
        <v>DESARROLLO PRODUCTIVO</v>
      </c>
      <c r="D14" s="104"/>
      <c r="E14" s="104"/>
      <c r="F14" s="104"/>
      <c r="G14" s="104"/>
      <c r="H14" s="104"/>
      <c r="I14" s="104"/>
      <c r="J14" s="104"/>
    </row>
    <row r="15" spans="1:10" ht="26.25" customHeight="1" x14ac:dyDescent="0.25">
      <c r="A15" s="3" t="s">
        <v>19</v>
      </c>
      <c r="B15" s="6">
        <v>3.2</v>
      </c>
      <c r="C15" s="92" t="str">
        <f>IFERROR(VLOOKUP(B15,'[1]Validacion datos'!A8:B26,2,FALSE),"")</f>
        <v>Energía confiable y ambientalmente sostenible</v>
      </c>
      <c r="D15" s="92"/>
      <c r="E15" s="92"/>
      <c r="F15" s="92"/>
      <c r="G15" s="92"/>
      <c r="H15" s="92"/>
      <c r="I15" s="92"/>
      <c r="J15" s="92"/>
    </row>
    <row r="16" spans="1:10" ht="36" customHeight="1" x14ac:dyDescent="0.25">
      <c r="A16" s="3" t="s">
        <v>20</v>
      </c>
      <c r="B16" s="6" t="s">
        <v>94</v>
      </c>
      <c r="C16" s="92" t="s">
        <v>95</v>
      </c>
      <c r="D16" s="92"/>
      <c r="E16" s="92"/>
      <c r="F16" s="92"/>
      <c r="G16" s="92"/>
      <c r="H16" s="92"/>
      <c r="I16" s="92"/>
      <c r="J16" s="92"/>
    </row>
    <row r="17" spans="1:14" ht="15.75" x14ac:dyDescent="0.25">
      <c r="A17" s="65" t="s">
        <v>22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4" ht="29.25" customHeight="1" x14ac:dyDescent="0.25">
      <c r="A18" s="3" t="s">
        <v>23</v>
      </c>
      <c r="B18" s="74" t="s">
        <v>96</v>
      </c>
      <c r="C18" s="74"/>
      <c r="D18" s="74"/>
      <c r="E18" s="74"/>
      <c r="F18" s="74"/>
      <c r="G18" s="74"/>
      <c r="H18" s="74"/>
      <c r="I18" s="74"/>
      <c r="J18" s="75"/>
    </row>
    <row r="19" spans="1:14" ht="33" customHeight="1" x14ac:dyDescent="0.25">
      <c r="A19" s="8" t="s">
        <v>25</v>
      </c>
      <c r="B19" s="74" t="s">
        <v>97</v>
      </c>
      <c r="C19" s="74"/>
      <c r="D19" s="74"/>
      <c r="E19" s="74"/>
      <c r="F19" s="74"/>
      <c r="G19" s="74"/>
      <c r="H19" s="74"/>
      <c r="I19" s="74"/>
      <c r="J19" s="75"/>
    </row>
    <row r="20" spans="1:14" ht="34.5" customHeight="1" x14ac:dyDescent="0.25">
      <c r="A20" s="8" t="s">
        <v>27</v>
      </c>
      <c r="B20" s="74" t="s">
        <v>28</v>
      </c>
      <c r="C20" s="74"/>
      <c r="D20" s="74"/>
      <c r="E20" s="74"/>
      <c r="F20" s="74"/>
      <c r="G20" s="74"/>
      <c r="H20" s="74"/>
      <c r="I20" s="74"/>
      <c r="J20" s="75"/>
      <c r="L20" s="44"/>
      <c r="M20" s="44"/>
    </row>
    <row r="21" spans="1:14" ht="74.25" customHeight="1" x14ac:dyDescent="0.25">
      <c r="A21" s="8" t="s">
        <v>29</v>
      </c>
      <c r="B21" s="74" t="s">
        <v>98</v>
      </c>
      <c r="C21" s="74"/>
      <c r="D21" s="74"/>
      <c r="E21" s="74"/>
      <c r="F21" s="74"/>
      <c r="G21" s="74"/>
      <c r="H21" s="74"/>
      <c r="I21" s="74"/>
      <c r="J21" s="75"/>
      <c r="L21" s="44"/>
      <c r="M21" s="44"/>
    </row>
    <row r="22" spans="1:14" ht="15.75" x14ac:dyDescent="0.2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7"/>
      <c r="L22" s="44"/>
    </row>
    <row r="23" spans="1:14" ht="15.75" x14ac:dyDescent="0.2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70"/>
    </row>
    <row r="24" spans="1:14" ht="31.5" customHeight="1" x14ac:dyDescent="0.25">
      <c r="A24" s="87" t="s">
        <v>33</v>
      </c>
      <c r="B24" s="88"/>
      <c r="C24" s="89" t="s">
        <v>34</v>
      </c>
      <c r="D24" s="90"/>
      <c r="E24" s="90"/>
      <c r="F24" s="90" t="s">
        <v>35</v>
      </c>
      <c r="G24" s="90"/>
      <c r="H24" s="88"/>
      <c r="I24" s="89" t="s">
        <v>36</v>
      </c>
      <c r="J24" s="91"/>
      <c r="M24" s="44"/>
    </row>
    <row r="25" spans="1:14" x14ac:dyDescent="0.25">
      <c r="A25" s="80">
        <v>220144686</v>
      </c>
      <c r="B25" s="81"/>
      <c r="C25" s="82">
        <v>281126342</v>
      </c>
      <c r="D25" s="83"/>
      <c r="E25" s="84"/>
      <c r="F25" s="82" cm="1">
        <f t="array" ref="F25">+Tabla16[Financiera 
 (F)]</f>
        <v>157378652.67000002</v>
      </c>
      <c r="G25" s="83"/>
      <c r="H25" s="84"/>
      <c r="I25" s="118">
        <f>+F25/C25</f>
        <v>0.5598146781634572</v>
      </c>
      <c r="J25" s="119"/>
    </row>
    <row r="26" spans="1:14" ht="15.75" x14ac:dyDescent="0.25">
      <c r="A26" s="68" t="s">
        <v>37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14" x14ac:dyDescent="0.25">
      <c r="A27" s="4"/>
      <c r="B27"/>
      <c r="C27" s="71" t="s">
        <v>122</v>
      </c>
      <c r="D27" s="72"/>
      <c r="E27" s="71" t="s">
        <v>124</v>
      </c>
      <c r="F27" s="72"/>
      <c r="G27" s="71" t="s">
        <v>125</v>
      </c>
      <c r="H27" s="71"/>
      <c r="I27" s="71" t="s">
        <v>39</v>
      </c>
      <c r="J27" s="73"/>
    </row>
    <row r="28" spans="1:14" ht="38.25" x14ac:dyDescent="0.25">
      <c r="A28" s="9" t="s">
        <v>40</v>
      </c>
      <c r="B28" s="10" t="s">
        <v>41</v>
      </c>
      <c r="C28" s="10" t="s">
        <v>42</v>
      </c>
      <c r="D28" s="10" t="s">
        <v>43</v>
      </c>
      <c r="E28" s="10" t="s">
        <v>44</v>
      </c>
      <c r="F28" s="10" t="s">
        <v>45</v>
      </c>
      <c r="G28" s="10" t="s">
        <v>46</v>
      </c>
      <c r="H28" s="10" t="s">
        <v>47</v>
      </c>
      <c r="I28" s="10" t="s">
        <v>48</v>
      </c>
      <c r="J28" s="11" t="s">
        <v>49</v>
      </c>
    </row>
    <row r="29" spans="1:14" ht="69.75" customHeight="1" x14ac:dyDescent="0.25">
      <c r="A29" s="55" t="s">
        <v>99</v>
      </c>
      <c r="B29" s="56" t="s">
        <v>100</v>
      </c>
      <c r="C29" s="12">
        <v>23</v>
      </c>
      <c r="D29" s="13">
        <v>262224930</v>
      </c>
      <c r="E29" s="12">
        <v>13</v>
      </c>
      <c r="F29" s="13">
        <v>237138269</v>
      </c>
      <c r="G29" s="14">
        <v>8</v>
      </c>
      <c r="H29" s="27">
        <v>157378652.67000002</v>
      </c>
      <c r="I29" s="28">
        <f>+Tabla16[[#This Row],[Física 
(E)]]/Tabla16[[#This Row],[Física
(C)]]</f>
        <v>0.61538461538461542</v>
      </c>
      <c r="J29" s="29">
        <f>+Tabla16[[#This Row],[Financiera 
 (F)]]/Tabla16[[#This Row],[Financiera
(D)]]</f>
        <v>0.66365776107609198</v>
      </c>
      <c r="L29" s="46"/>
      <c r="M29" s="45"/>
      <c r="N29" s="142"/>
    </row>
    <row r="30" spans="1:14" ht="15.75" x14ac:dyDescent="0.25">
      <c r="A30" s="65" t="s">
        <v>52</v>
      </c>
      <c r="B30" s="66"/>
      <c r="C30" s="66"/>
      <c r="D30" s="66"/>
      <c r="E30" s="66"/>
      <c r="F30" s="66"/>
      <c r="G30" s="66"/>
      <c r="H30" s="66"/>
      <c r="I30" s="66"/>
      <c r="J30" s="67"/>
      <c r="N30" s="44"/>
    </row>
    <row r="31" spans="1:14" ht="15.75" x14ac:dyDescent="0.25">
      <c r="A31" s="68" t="s">
        <v>53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4" x14ac:dyDescent="0.25">
      <c r="A32" s="17" t="s">
        <v>54</v>
      </c>
      <c r="B32" s="74" t="s">
        <v>101</v>
      </c>
      <c r="C32" s="74"/>
      <c r="D32" s="74"/>
      <c r="E32" s="74"/>
      <c r="F32" s="74"/>
      <c r="G32" s="74"/>
      <c r="H32" s="74"/>
      <c r="I32" s="74"/>
      <c r="J32" s="75"/>
    </row>
    <row r="33" spans="1:10" ht="30" x14ac:dyDescent="0.25">
      <c r="A33" s="17" t="s">
        <v>56</v>
      </c>
      <c r="B33" s="74" t="s">
        <v>102</v>
      </c>
      <c r="C33" s="74"/>
      <c r="D33" s="74"/>
      <c r="E33" s="74"/>
      <c r="F33" s="74"/>
      <c r="G33" s="74"/>
      <c r="H33" s="74"/>
      <c r="I33" s="74"/>
      <c r="J33" s="75"/>
    </row>
    <row r="34" spans="1:10" ht="70.5" customHeight="1" x14ac:dyDescent="0.25">
      <c r="A34" s="39" t="s">
        <v>103</v>
      </c>
      <c r="B34" s="130" t="s">
        <v>132</v>
      </c>
      <c r="C34" s="130"/>
      <c r="D34" s="130"/>
      <c r="E34" s="130"/>
      <c r="F34" s="130"/>
      <c r="G34" s="130"/>
      <c r="H34" s="130"/>
      <c r="I34" s="130"/>
      <c r="J34" s="131"/>
    </row>
    <row r="35" spans="1:10" ht="58.5" customHeight="1" x14ac:dyDescent="0.25">
      <c r="A35" s="17" t="s">
        <v>59</v>
      </c>
      <c r="B35" s="141" t="s">
        <v>140</v>
      </c>
      <c r="C35" s="135"/>
      <c r="D35" s="135"/>
      <c r="E35" s="135"/>
      <c r="F35" s="135"/>
      <c r="G35" s="135"/>
      <c r="H35" s="135"/>
      <c r="I35" s="135"/>
      <c r="J35" s="136"/>
    </row>
    <row r="36" spans="1:10" ht="15.75" x14ac:dyDescent="0.25">
      <c r="A36" s="65" t="s">
        <v>60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0" ht="15.75" x14ac:dyDescent="0.25">
      <c r="A37" s="58" t="s">
        <v>61</v>
      </c>
      <c r="B37" s="59"/>
      <c r="C37" s="59"/>
      <c r="D37" s="59"/>
      <c r="E37" s="59"/>
      <c r="F37" s="59"/>
      <c r="G37" s="59"/>
      <c r="H37" s="59"/>
      <c r="I37" s="59"/>
      <c r="J37" s="60"/>
    </row>
    <row r="38" spans="1:10" ht="27.7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0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0.75" customHeight="1" x14ac:dyDescent="0.25">
      <c r="A40" s="64" t="s">
        <v>62</v>
      </c>
      <c r="B40" s="64"/>
      <c r="C40" s="64"/>
      <c r="D40" s="64"/>
      <c r="E40" s="64"/>
      <c r="F40" s="64"/>
      <c r="G40" s="64"/>
      <c r="H40" s="64"/>
      <c r="I40" s="64"/>
      <c r="J40" s="64"/>
    </row>
    <row r="42" spans="1:10" x14ac:dyDescent="0.25">
      <c r="A42" s="26" t="s">
        <v>63</v>
      </c>
      <c r="B42" s="40">
        <f>+A25</f>
        <v>220144686</v>
      </c>
      <c r="D42" s="34"/>
      <c r="E42" s="34"/>
      <c r="F42" s="34"/>
      <c r="H42" s="34"/>
      <c r="I42" s="34"/>
      <c r="J42" s="34"/>
    </row>
    <row r="43" spans="1:10" x14ac:dyDescent="0.25">
      <c r="A43" s="26" t="s">
        <v>64</v>
      </c>
      <c r="B43" s="40">
        <f>+C25</f>
        <v>281126342</v>
      </c>
      <c r="D43" s="33"/>
      <c r="E43" s="33" t="s">
        <v>65</v>
      </c>
      <c r="F43" s="33"/>
      <c r="H43" s="33"/>
      <c r="I43" s="33" t="s">
        <v>66</v>
      </c>
      <c r="J43" s="33"/>
    </row>
    <row r="44" spans="1:10" x14ac:dyDescent="0.25">
      <c r="A44" s="26" t="s">
        <v>67</v>
      </c>
      <c r="B44" s="40">
        <f>+F25</f>
        <v>157378652.67000002</v>
      </c>
      <c r="D44" s="32"/>
      <c r="E44" s="32" t="s">
        <v>68</v>
      </c>
      <c r="F44" s="32"/>
      <c r="H44" s="32"/>
      <c r="I44" s="32" t="s">
        <v>69</v>
      </c>
      <c r="J44" s="32"/>
    </row>
    <row r="45" spans="1:10" x14ac:dyDescent="0.25">
      <c r="B45" s="36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dataValidations count="15">
    <dataValidation allowBlank="1" sqref="A8" xr:uid="{00000000-0002-0000-0500-000000000000}"/>
    <dataValidation allowBlank="1" showInputMessage="1" prompt="Nombre del capítulo" sqref="B8:J10" xr:uid="{00000000-0002-0000-0500-000001000000}"/>
    <dataValidation allowBlank="1" showInputMessage="1" showErrorMessage="1" prompt="¿A quién va dirigido el programa?, ¿qué característica tiene esta población que requiere ser beneficiada?" sqref="B20:J20" xr:uid="{00000000-0002-0000-0500-000002000000}"/>
    <dataValidation allowBlank="1" showInputMessage="1" showErrorMessage="1" prompt="Nombre del producto" sqref="B32:J32" xr:uid="{00000000-0002-0000-0500-000003000000}"/>
    <dataValidation allowBlank="1" showInputMessage="1" showErrorMessage="1" prompt="1. Describir lo plasmado en el presupuesto_x000a_2. Describir lo alcanzado en términos financieros y de producción " sqref="B34:J34" xr:uid="{00000000-0002-0000-0500-000004000000}"/>
    <dataValidation allowBlank="1" showInputMessage="1" showErrorMessage="1" prompt="De existir desvío, explicar razones." sqref="B35:J35" xr:uid="{00000000-0002-0000-0500-000005000000}"/>
    <dataValidation allowBlank="1" showInputMessage="1" showErrorMessage="1" prompt="Oportunidades de mejora identificadas" sqref="A38:J39" xr:uid="{00000000-0002-0000-0500-000006000000}"/>
    <dataValidation allowBlank="1" showInputMessage="1" showErrorMessage="1" prompt="Presupuesto del programa" sqref="A25:C25 F25" xr:uid="{2806D0DF-6E6F-4963-A36D-638A2E70AE6E}"/>
    <dataValidation allowBlank="1" showInputMessage="1" showErrorMessage="1" prompt="¿En qué consiste el programa?" sqref="B33:J33 B19:J19" xr:uid="{00000000-0002-0000-0500-000008000000}"/>
    <dataValidation allowBlank="1" showInputMessage="1" showErrorMessage="1" prompt="Nombre de cada producto" sqref="A28:A29" xr:uid="{00000000-0002-0000-0500-000009000000}"/>
    <dataValidation allowBlank="1" showInputMessage="1" showErrorMessage="1" prompt="Nombre del indicador" sqref="B28:B29" xr:uid="{00000000-0002-0000-0500-00000A000000}"/>
    <dataValidation allowBlank="1" showInputMessage="1" showErrorMessage="1" prompt="Meta anual del indicador" sqref="C28:C29 E28" xr:uid="{00000000-0002-0000-0500-00000B000000}"/>
    <dataValidation allowBlank="1" showInputMessage="1" showErrorMessage="1" prompt="Monto presupuestado para el producto" sqref="D28:D29 E29:F29 F28" xr:uid="{00000000-0002-0000-0500-00000C000000}"/>
    <dataValidation allowBlank="1" showInputMessage="1" showErrorMessage="1" prompt="Meta alcanzada en el trimestre" sqref="G28:G29" xr:uid="{00000000-0002-0000-0500-00000D000000}"/>
    <dataValidation allowBlank="1" showInputMessage="1" showErrorMessage="1" prompt="Monto ejecutado en el trimestre" sqref="H28:H29" xr:uid="{00000000-0002-0000-05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46"/>
  <sheetViews>
    <sheetView showGridLines="0" topLeftCell="A21" zoomScale="130" zoomScaleNormal="130" workbookViewId="0">
      <selection activeCell="A30" sqref="A30:J30"/>
    </sheetView>
  </sheetViews>
  <sheetFormatPr baseColWidth="10" defaultColWidth="11.42578125" defaultRowHeight="15" x14ac:dyDescent="0.25"/>
  <cols>
    <col min="1" max="1" width="23" style="5" customWidth="1"/>
    <col min="2" max="2" width="15.28515625" style="5" bestFit="1" customWidth="1"/>
    <col min="3" max="10" width="12.7109375" style="5" customWidth="1"/>
  </cols>
  <sheetData>
    <row r="1" spans="1:10" ht="21.75" thickBot="1" x14ac:dyDescent="0.3">
      <c r="A1" s="18"/>
      <c r="B1" s="109" t="s">
        <v>126</v>
      </c>
      <c r="C1" s="110"/>
      <c r="D1" s="110"/>
      <c r="E1" s="110"/>
      <c r="F1" s="110"/>
      <c r="G1" s="110"/>
      <c r="H1" s="110"/>
      <c r="I1" s="110"/>
      <c r="J1" s="111"/>
    </row>
    <row r="2" spans="1:10" ht="21.75" thickBot="1" x14ac:dyDescent="0.3">
      <c r="A2" s="19"/>
      <c r="B2" s="112" t="s">
        <v>0</v>
      </c>
      <c r="C2" s="113"/>
      <c r="D2" s="112" t="s">
        <v>1</v>
      </c>
      <c r="E2" s="113"/>
      <c r="F2" s="113"/>
      <c r="G2" s="113"/>
      <c r="H2" s="114"/>
      <c r="I2" s="1" t="s">
        <v>2</v>
      </c>
      <c r="J2" s="2" t="s">
        <v>3</v>
      </c>
    </row>
    <row r="3" spans="1:10" ht="21.75" thickBot="1" x14ac:dyDescent="0.3">
      <c r="A3" s="20"/>
      <c r="B3" s="115" t="s">
        <v>4</v>
      </c>
      <c r="C3" s="116"/>
      <c r="D3" s="115"/>
      <c r="E3" s="116"/>
      <c r="F3" s="116"/>
      <c r="G3" s="116"/>
      <c r="H3" s="117"/>
      <c r="I3" s="24">
        <v>45854</v>
      </c>
      <c r="J3" s="25"/>
    </row>
    <row r="4" spans="1:10" x14ac:dyDescent="0.25">
      <c r="A4" s="105"/>
      <c r="B4" s="106"/>
      <c r="C4" s="106"/>
      <c r="D4" s="107"/>
      <c r="E4" s="107"/>
      <c r="F4" s="107"/>
      <c r="G4" s="107"/>
      <c r="H4" s="107"/>
      <c r="I4" s="106"/>
      <c r="J4" s="108"/>
    </row>
    <row r="5" spans="1:10" ht="3" customHeight="1" x14ac:dyDescent="0.25">
      <c r="A5" s="93"/>
      <c r="B5" s="94"/>
      <c r="C5" s="94"/>
      <c r="D5" s="94"/>
      <c r="E5" s="94"/>
      <c r="F5" s="94"/>
      <c r="G5" s="94"/>
      <c r="H5" s="94"/>
      <c r="I5" s="94"/>
      <c r="J5" s="95"/>
    </row>
    <row r="6" spans="1:10" ht="15.7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7"/>
    </row>
    <row r="7" spans="1:10" ht="15.75" x14ac:dyDescent="0.2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25">
      <c r="A8" s="3" t="s">
        <v>7</v>
      </c>
      <c r="B8" s="96" t="s">
        <v>8</v>
      </c>
      <c r="C8" s="97"/>
      <c r="D8" s="97"/>
      <c r="E8" s="97"/>
      <c r="F8" s="97"/>
      <c r="G8" s="97"/>
      <c r="H8" s="97"/>
      <c r="I8" s="97"/>
      <c r="J8" s="98"/>
    </row>
    <row r="9" spans="1:10" ht="15" customHeight="1" x14ac:dyDescent="0.25">
      <c r="A9" s="21" t="s">
        <v>9</v>
      </c>
      <c r="B9" s="96" t="s">
        <v>10</v>
      </c>
      <c r="C9" s="97"/>
      <c r="D9" s="97"/>
      <c r="E9" s="97"/>
      <c r="F9" s="97"/>
      <c r="G9" s="97"/>
      <c r="H9" s="97"/>
      <c r="I9" s="97"/>
      <c r="J9" s="98"/>
    </row>
    <row r="10" spans="1:10" x14ac:dyDescent="0.25">
      <c r="A10" s="21" t="s">
        <v>11</v>
      </c>
      <c r="B10" s="96" t="s">
        <v>12</v>
      </c>
      <c r="C10" s="97"/>
      <c r="D10" s="97"/>
      <c r="E10" s="97"/>
      <c r="F10" s="97"/>
      <c r="G10" s="97"/>
      <c r="H10" s="97"/>
      <c r="I10" s="97"/>
      <c r="J10" s="98"/>
    </row>
    <row r="11" spans="1:10" ht="44.25" customHeight="1" x14ac:dyDescent="0.25">
      <c r="A11" s="3" t="s">
        <v>13</v>
      </c>
      <c r="B11" s="74" t="s">
        <v>14</v>
      </c>
      <c r="C11" s="99"/>
      <c r="D11" s="99"/>
      <c r="E11" s="99"/>
      <c r="F11" s="99"/>
      <c r="G11" s="99"/>
      <c r="H11" s="99"/>
      <c r="I11" s="99"/>
      <c r="J11" s="100"/>
    </row>
    <row r="12" spans="1:10" ht="49.5" customHeight="1" x14ac:dyDescent="0.25">
      <c r="A12" s="3" t="s">
        <v>15</v>
      </c>
      <c r="B12" s="120" t="s">
        <v>16</v>
      </c>
      <c r="C12" s="121"/>
      <c r="D12" s="121"/>
      <c r="E12" s="121"/>
      <c r="F12" s="121"/>
      <c r="G12" s="121"/>
      <c r="H12" s="121"/>
      <c r="I12" s="121"/>
      <c r="J12" s="122"/>
    </row>
    <row r="13" spans="1:10" ht="15.75" x14ac:dyDescent="0.25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27.75" customHeight="1" x14ac:dyDescent="0.25">
      <c r="A14" s="3" t="s">
        <v>18</v>
      </c>
      <c r="B14" s="30">
        <v>3</v>
      </c>
      <c r="C14" s="104" t="str">
        <f>IFERROR(VLOOKUP(B14,'[1]Validacion datos'!A2:B5,2,FALSE),"")</f>
        <v>DESARROLLO PRODUCTIVO</v>
      </c>
      <c r="D14" s="104"/>
      <c r="E14" s="104"/>
      <c r="F14" s="104"/>
      <c r="G14" s="104"/>
      <c r="H14" s="104"/>
      <c r="I14" s="104"/>
      <c r="J14" s="104"/>
    </row>
    <row r="15" spans="1:10" ht="26.25" customHeight="1" x14ac:dyDescent="0.25">
      <c r="A15" s="3" t="s">
        <v>19</v>
      </c>
      <c r="B15" s="31">
        <v>3.3</v>
      </c>
      <c r="C15" s="92" t="str">
        <f>IFERROR(VLOOKUP(B15,'[1]Validacion datos'!A8:B26,2,FALSE),"")</f>
        <v>Competitividad e innovavión en un ambiente favorable a la cooperación y la responsabilidad social</v>
      </c>
      <c r="D15" s="92"/>
      <c r="E15" s="92"/>
      <c r="F15" s="92"/>
      <c r="G15" s="92"/>
      <c r="H15" s="92"/>
      <c r="I15" s="92"/>
      <c r="J15" s="92"/>
    </row>
    <row r="16" spans="1:10" ht="30.75" customHeight="1" x14ac:dyDescent="0.25">
      <c r="A16" s="3" t="s">
        <v>20</v>
      </c>
      <c r="B16" s="7" t="s">
        <v>104</v>
      </c>
      <c r="C16" s="92" t="str">
        <f>IFERROR(VLOOKUP(B16,'[1]Validacion datos'!D8:E64,2,FALSE),"")</f>
        <v>Fortalecer el sistema nacional de ciencia, tecnoloíia e innovación para dea respuestas a las demandas económicas, sociales y culturales de la nación y propiciar la inserción en la sociedad y economía del conocimiento</v>
      </c>
      <c r="D16" s="92"/>
      <c r="E16" s="92"/>
      <c r="F16" s="92"/>
      <c r="G16" s="92"/>
      <c r="H16" s="92"/>
      <c r="I16" s="92"/>
      <c r="J16" s="92"/>
    </row>
    <row r="17" spans="1:13" ht="15.75" x14ac:dyDescent="0.25">
      <c r="A17" s="65" t="s">
        <v>22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3" ht="29.25" customHeight="1" x14ac:dyDescent="0.25">
      <c r="A18" s="3" t="s">
        <v>23</v>
      </c>
      <c r="B18" s="74" t="s">
        <v>96</v>
      </c>
      <c r="C18" s="74"/>
      <c r="D18" s="74"/>
      <c r="E18" s="74"/>
      <c r="F18" s="74"/>
      <c r="G18" s="74"/>
      <c r="H18" s="74"/>
      <c r="I18" s="74"/>
      <c r="J18" s="75"/>
    </row>
    <row r="19" spans="1:13" ht="55.5" customHeight="1" x14ac:dyDescent="0.25">
      <c r="A19" s="8" t="s">
        <v>25</v>
      </c>
      <c r="B19" s="74" t="s">
        <v>105</v>
      </c>
      <c r="C19" s="74"/>
      <c r="D19" s="74"/>
      <c r="E19" s="74"/>
      <c r="F19" s="74"/>
      <c r="G19" s="74"/>
      <c r="H19" s="74"/>
      <c r="I19" s="74"/>
      <c r="J19" s="75"/>
    </row>
    <row r="20" spans="1:13" ht="34.5" customHeight="1" x14ac:dyDescent="0.25">
      <c r="A20" s="8" t="s">
        <v>27</v>
      </c>
      <c r="B20" s="74" t="s">
        <v>28</v>
      </c>
      <c r="C20" s="74"/>
      <c r="D20" s="74"/>
      <c r="E20" s="74"/>
      <c r="F20" s="74"/>
      <c r="G20" s="74"/>
      <c r="H20" s="74"/>
      <c r="I20" s="74"/>
      <c r="J20" s="75"/>
    </row>
    <row r="21" spans="1:13" ht="60" customHeight="1" x14ac:dyDescent="0.25">
      <c r="A21" s="8" t="s">
        <v>29</v>
      </c>
      <c r="B21" s="76" t="s">
        <v>106</v>
      </c>
      <c r="C21" s="76"/>
      <c r="D21" s="76"/>
      <c r="E21" s="76"/>
      <c r="F21" s="76"/>
      <c r="G21" s="76"/>
      <c r="H21" s="76"/>
      <c r="I21" s="76"/>
      <c r="J21" s="77"/>
    </row>
    <row r="22" spans="1:13" ht="15.75" x14ac:dyDescent="0.2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7"/>
      <c r="M22" s="44"/>
    </row>
    <row r="23" spans="1:13" ht="15.75" x14ac:dyDescent="0.2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70"/>
      <c r="M23" s="44"/>
    </row>
    <row r="24" spans="1:13" ht="15" customHeight="1" x14ac:dyDescent="0.25">
      <c r="A24" s="87" t="s">
        <v>33</v>
      </c>
      <c r="B24" s="88"/>
      <c r="C24" s="89" t="s">
        <v>122</v>
      </c>
      <c r="D24" s="90"/>
      <c r="E24" s="90"/>
      <c r="F24" s="90" t="s">
        <v>35</v>
      </c>
      <c r="G24" s="90"/>
      <c r="H24" s="88"/>
      <c r="I24" s="89" t="s">
        <v>36</v>
      </c>
      <c r="J24" s="91"/>
      <c r="M24" s="44"/>
    </row>
    <row r="25" spans="1:13" x14ac:dyDescent="0.25">
      <c r="A25" s="80">
        <v>1500000</v>
      </c>
      <c r="B25" s="81"/>
      <c r="C25" s="82">
        <v>459600</v>
      </c>
      <c r="D25" s="83"/>
      <c r="E25" s="84"/>
      <c r="F25" s="82">
        <v>103800</v>
      </c>
      <c r="G25" s="83"/>
      <c r="H25" s="84"/>
      <c r="I25" s="118">
        <f>+F25/C25</f>
        <v>0.2258485639686684</v>
      </c>
      <c r="J25" s="119"/>
    </row>
    <row r="26" spans="1:13" ht="15.75" x14ac:dyDescent="0.25">
      <c r="A26" s="68" t="s">
        <v>37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13" x14ac:dyDescent="0.25">
      <c r="A27" s="4"/>
      <c r="B27"/>
      <c r="C27" s="71" t="s">
        <v>38</v>
      </c>
      <c r="D27" s="72"/>
      <c r="E27" s="71" t="s">
        <v>127</v>
      </c>
      <c r="F27" s="72"/>
      <c r="G27" s="71" t="s">
        <v>128</v>
      </c>
      <c r="H27" s="71"/>
      <c r="I27" s="71" t="s">
        <v>39</v>
      </c>
      <c r="J27" s="73"/>
    </row>
    <row r="28" spans="1:13" ht="38.25" x14ac:dyDescent="0.25">
      <c r="A28" s="9" t="s">
        <v>40</v>
      </c>
      <c r="B28" s="10" t="s">
        <v>41</v>
      </c>
      <c r="C28" s="10" t="s">
        <v>42</v>
      </c>
      <c r="D28" s="10" t="s">
        <v>43</v>
      </c>
      <c r="E28" s="10" t="s">
        <v>44</v>
      </c>
      <c r="F28" s="10" t="s">
        <v>45</v>
      </c>
      <c r="G28" s="10" t="s">
        <v>46</v>
      </c>
      <c r="H28" s="10" t="s">
        <v>47</v>
      </c>
      <c r="I28" s="10" t="s">
        <v>48</v>
      </c>
      <c r="J28" s="11" t="s">
        <v>49</v>
      </c>
    </row>
    <row r="29" spans="1:13" ht="85.5" customHeight="1" x14ac:dyDescent="0.25">
      <c r="A29" s="55" t="s">
        <v>107</v>
      </c>
      <c r="B29" s="56" t="s">
        <v>108</v>
      </c>
      <c r="C29" s="12">
        <v>10</v>
      </c>
      <c r="D29" s="27">
        <v>459600</v>
      </c>
      <c r="E29" s="12">
        <v>4</v>
      </c>
      <c r="F29" s="13">
        <v>193200</v>
      </c>
      <c r="G29" s="14">
        <v>3</v>
      </c>
      <c r="H29" s="27">
        <v>103800</v>
      </c>
      <c r="I29" s="15">
        <f>+Tabla17[[#This Row],[Física 
(E)]]/Tabla17[[#This Row],[Física
(C)]]</f>
        <v>0.75</v>
      </c>
      <c r="J29" s="15">
        <f>+Tabla17[[#This Row],[Financiera 
 (F)]]/Tabla17[[#This Row],[Financiera
(D)]]</f>
        <v>0.53726708074534157</v>
      </c>
      <c r="K29" s="41"/>
    </row>
    <row r="30" spans="1:13" ht="15.75" x14ac:dyDescent="0.25">
      <c r="A30" s="65" t="s">
        <v>52</v>
      </c>
      <c r="B30" s="66"/>
      <c r="C30" s="66"/>
      <c r="D30" s="66"/>
      <c r="E30" s="66"/>
      <c r="F30" s="66"/>
      <c r="G30" s="66"/>
      <c r="H30" s="66"/>
      <c r="I30" s="66"/>
      <c r="J30" s="67"/>
    </row>
    <row r="31" spans="1:13" ht="15.75" x14ac:dyDescent="0.25">
      <c r="A31" s="68" t="s">
        <v>53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3" ht="32.1" customHeight="1" x14ac:dyDescent="0.25">
      <c r="A32" s="17" t="s">
        <v>54</v>
      </c>
      <c r="B32" s="76" t="s">
        <v>107</v>
      </c>
      <c r="C32" s="76"/>
      <c r="D32" s="76"/>
      <c r="E32" s="76"/>
      <c r="F32" s="76"/>
      <c r="G32" s="76"/>
      <c r="H32" s="76"/>
      <c r="I32" s="76"/>
      <c r="J32" s="77"/>
    </row>
    <row r="33" spans="1:10" ht="32.1" customHeight="1" x14ac:dyDescent="0.25">
      <c r="A33" s="17" t="s">
        <v>56</v>
      </c>
      <c r="B33" s="74" t="s">
        <v>105</v>
      </c>
      <c r="C33" s="74"/>
      <c r="D33" s="74"/>
      <c r="E33" s="74"/>
      <c r="F33" s="74"/>
      <c r="G33" s="74"/>
      <c r="H33" s="74"/>
      <c r="I33" s="74"/>
      <c r="J33" s="75"/>
    </row>
    <row r="34" spans="1:10" ht="32.1" customHeight="1" x14ac:dyDescent="0.25">
      <c r="A34" s="17" t="s">
        <v>58</v>
      </c>
      <c r="B34" s="78" t="s">
        <v>133</v>
      </c>
      <c r="C34" s="78"/>
      <c r="D34" s="78"/>
      <c r="E34" s="78"/>
      <c r="F34" s="78"/>
      <c r="G34" s="78"/>
      <c r="H34" s="78"/>
      <c r="I34" s="78"/>
      <c r="J34" s="79"/>
    </row>
    <row r="35" spans="1:10" ht="79.5" customHeight="1" x14ac:dyDescent="0.25">
      <c r="A35" s="17" t="s">
        <v>59</v>
      </c>
      <c r="B35" s="135" t="s">
        <v>141</v>
      </c>
      <c r="C35" s="135"/>
      <c r="D35" s="135"/>
      <c r="E35" s="135"/>
      <c r="F35" s="135"/>
      <c r="G35" s="135"/>
      <c r="H35" s="135"/>
      <c r="I35" s="135"/>
      <c r="J35" s="136"/>
    </row>
    <row r="36" spans="1:10" ht="15.75" x14ac:dyDescent="0.25">
      <c r="A36" s="65" t="s">
        <v>60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0" ht="15.75" x14ac:dyDescent="0.25">
      <c r="A37" s="58" t="s">
        <v>61</v>
      </c>
      <c r="B37" s="59"/>
      <c r="C37" s="59"/>
      <c r="D37" s="59"/>
      <c r="E37" s="59"/>
      <c r="F37" s="59"/>
      <c r="G37" s="59"/>
      <c r="H37" s="59"/>
      <c r="I37" s="59"/>
      <c r="J37" s="60"/>
    </row>
    <row r="38" spans="1:10" ht="16.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0" ht="13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26.45" customHeight="1" x14ac:dyDescent="0.25">
      <c r="A40" s="64" t="s">
        <v>62</v>
      </c>
      <c r="B40" s="64"/>
      <c r="C40" s="64"/>
      <c r="D40" s="64"/>
      <c r="E40" s="64"/>
      <c r="F40" s="64"/>
      <c r="G40" s="64"/>
      <c r="H40" s="64"/>
      <c r="I40" s="64"/>
      <c r="J40" s="64"/>
    </row>
    <row r="41" spans="1:10" x14ac:dyDescent="0.25">
      <c r="B41" s="36"/>
    </row>
    <row r="42" spans="1:10" x14ac:dyDescent="0.25">
      <c r="A42" s="26" t="s">
        <v>63</v>
      </c>
      <c r="B42" s="40">
        <f>+A25</f>
        <v>1500000</v>
      </c>
      <c r="D42" s="34"/>
      <c r="E42" s="34"/>
      <c r="F42" s="34"/>
      <c r="H42" s="34"/>
      <c r="I42" s="34"/>
      <c r="J42" s="34"/>
    </row>
    <row r="43" spans="1:10" x14ac:dyDescent="0.25">
      <c r="A43" s="26" t="s">
        <v>64</v>
      </c>
      <c r="B43" s="40">
        <f>+C25</f>
        <v>459600</v>
      </c>
      <c r="D43" s="33"/>
      <c r="E43" s="33" t="s">
        <v>65</v>
      </c>
      <c r="F43" s="33"/>
      <c r="H43" s="33"/>
      <c r="I43" s="33" t="s">
        <v>66</v>
      </c>
      <c r="J43" s="33"/>
    </row>
    <row r="44" spans="1:10" x14ac:dyDescent="0.25">
      <c r="A44" s="26" t="s">
        <v>67</v>
      </c>
      <c r="B44" s="40">
        <f>+F25</f>
        <v>103800</v>
      </c>
      <c r="D44" s="32"/>
      <c r="E44" s="32" t="s">
        <v>68</v>
      </c>
      <c r="F44" s="32"/>
      <c r="H44" s="32"/>
      <c r="I44" s="32" t="s">
        <v>69</v>
      </c>
      <c r="J44" s="32"/>
    </row>
    <row r="45" spans="1:10" x14ac:dyDescent="0.25">
      <c r="B45" s="36"/>
    </row>
    <row r="46" spans="1:10" x14ac:dyDescent="0.25">
      <c r="B46" s="36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dataValidations count="15">
    <dataValidation allowBlank="1" sqref="A8" xr:uid="{00000000-0002-0000-0600-000000000000}"/>
    <dataValidation allowBlank="1" showInputMessage="1" prompt="Nombre del capítulo" sqref="B8:J10" xr:uid="{00000000-0002-0000-0600-000001000000}"/>
    <dataValidation allowBlank="1" showInputMessage="1" showErrorMessage="1" prompt="¿A quién va dirigido el programa?, ¿qué característica tiene esta población que requiere ser beneficiada?" sqref="B20:J20" xr:uid="{00000000-0002-0000-0600-000002000000}"/>
    <dataValidation allowBlank="1" showInputMessage="1" showErrorMessage="1" prompt="Nombre del producto" sqref="B32:J32" xr:uid="{00000000-0002-0000-0600-000003000000}"/>
    <dataValidation allowBlank="1" showInputMessage="1" showErrorMessage="1" prompt="1. Describir lo plasmado en el presupuesto_x000a_2. Describir lo alcanzado en términos financieros y de producción " sqref="B34:J34" xr:uid="{00000000-0002-0000-0600-000004000000}"/>
    <dataValidation allowBlank="1" showInputMessage="1" showErrorMessage="1" prompt="De existir desvío, explicar razones." sqref="B35:J35" xr:uid="{00000000-0002-0000-0600-000005000000}"/>
    <dataValidation allowBlank="1" showInputMessage="1" showErrorMessage="1" prompt="Oportunidades de mejora identificadas" sqref="A38:J39" xr:uid="{00000000-0002-0000-0600-000006000000}"/>
    <dataValidation allowBlank="1" showInputMessage="1" showErrorMessage="1" prompt="Presupuesto del programa" sqref="A25:C25 F25" xr:uid="{1F14C820-7CD1-4B32-8ADD-8520560D0B74}"/>
    <dataValidation allowBlank="1" showInputMessage="1" showErrorMessage="1" prompt="¿En qué consiste el programa?" sqref="B33:J33 B19:J19" xr:uid="{00000000-0002-0000-0600-000008000000}"/>
    <dataValidation allowBlank="1" showInputMessage="1" showErrorMessage="1" prompt="Nombre de cada producto" sqref="A28:A29" xr:uid="{00000000-0002-0000-0600-000009000000}"/>
    <dataValidation allowBlank="1" showInputMessage="1" showErrorMessage="1" prompt="Nombre del indicador" sqref="B28:B29" xr:uid="{00000000-0002-0000-0600-00000A000000}"/>
    <dataValidation allowBlank="1" showInputMessage="1" showErrorMessage="1" prompt="Meta anual del indicador" sqref="C28:C29 E28" xr:uid="{00000000-0002-0000-0600-00000B000000}"/>
    <dataValidation allowBlank="1" showInputMessage="1" showErrorMessage="1" prompt="Monto presupuestado para el producto" sqref="D28:D29 E29:F29 F28" xr:uid="{00000000-0002-0000-0600-00000C000000}"/>
    <dataValidation allowBlank="1" showInputMessage="1" showErrorMessage="1" prompt="Meta alcanzada en el trimestre" sqref="G28:G29" xr:uid="{00000000-0002-0000-0600-00000D000000}"/>
    <dataValidation allowBlank="1" showInputMessage="1" showErrorMessage="1" prompt="Monto ejecutado en el trimestre" sqref="H28:H29" xr:uid="{00000000-0002-0000-06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8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N46"/>
  <sheetViews>
    <sheetView showGridLines="0" topLeftCell="A20" zoomScale="115" zoomScaleNormal="115" zoomScaleSheetLayoutView="89" workbookViewId="0">
      <selection activeCell="M16" sqref="M16"/>
    </sheetView>
  </sheetViews>
  <sheetFormatPr baseColWidth="10" defaultColWidth="11.42578125" defaultRowHeight="15" x14ac:dyDescent="0.25"/>
  <cols>
    <col min="1" max="1" width="23" style="5" customWidth="1"/>
    <col min="2" max="2" width="17" style="5" customWidth="1"/>
    <col min="3" max="10" width="12.7109375" style="5" customWidth="1"/>
    <col min="12" max="12" width="14.85546875" customWidth="1"/>
    <col min="13" max="13" width="15.7109375" customWidth="1"/>
    <col min="14" max="14" width="13.85546875" customWidth="1"/>
  </cols>
  <sheetData>
    <row r="1" spans="1:12" ht="21.75" thickBot="1" x14ac:dyDescent="0.3">
      <c r="A1" s="18"/>
      <c r="B1" s="109" t="s">
        <v>123</v>
      </c>
      <c r="C1" s="110"/>
      <c r="D1" s="110"/>
      <c r="E1" s="110"/>
      <c r="F1" s="110"/>
      <c r="G1" s="110"/>
      <c r="H1" s="110"/>
      <c r="I1" s="110"/>
      <c r="J1" s="111"/>
    </row>
    <row r="2" spans="1:12" ht="21.75" thickBot="1" x14ac:dyDescent="0.3">
      <c r="A2" s="19"/>
      <c r="B2" s="112" t="s">
        <v>0</v>
      </c>
      <c r="C2" s="113"/>
      <c r="D2" s="112" t="s">
        <v>1</v>
      </c>
      <c r="E2" s="113"/>
      <c r="F2" s="113"/>
      <c r="G2" s="113"/>
      <c r="H2" s="114"/>
      <c r="I2" s="1" t="s">
        <v>2</v>
      </c>
      <c r="J2" s="2" t="s">
        <v>3</v>
      </c>
    </row>
    <row r="3" spans="1:12" ht="21.75" thickBot="1" x14ac:dyDescent="0.3">
      <c r="A3" s="20"/>
      <c r="B3" s="115" t="s">
        <v>4</v>
      </c>
      <c r="C3" s="116"/>
      <c r="D3" s="115"/>
      <c r="E3" s="116"/>
      <c r="F3" s="116"/>
      <c r="G3" s="116"/>
      <c r="H3" s="117"/>
      <c r="I3" s="24">
        <v>45854</v>
      </c>
      <c r="J3" s="25"/>
    </row>
    <row r="4" spans="1:12" x14ac:dyDescent="0.25">
      <c r="A4" s="105"/>
      <c r="B4" s="106"/>
      <c r="C4" s="106"/>
      <c r="D4" s="107"/>
      <c r="E4" s="107"/>
      <c r="F4" s="107"/>
      <c r="G4" s="107"/>
      <c r="H4" s="107"/>
      <c r="I4" s="106"/>
      <c r="J4" s="108"/>
    </row>
    <row r="5" spans="1:12" ht="3" customHeight="1" x14ac:dyDescent="0.25">
      <c r="A5" s="93"/>
      <c r="B5" s="94"/>
      <c r="C5" s="94"/>
      <c r="D5" s="94"/>
      <c r="E5" s="94"/>
      <c r="F5" s="94"/>
      <c r="G5" s="94"/>
      <c r="H5" s="94"/>
      <c r="I5" s="94"/>
      <c r="J5" s="95"/>
    </row>
    <row r="6" spans="1:12" ht="15.7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7"/>
    </row>
    <row r="7" spans="1:12" ht="15.75" x14ac:dyDescent="0.2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</row>
    <row r="8" spans="1:12" x14ac:dyDescent="0.25">
      <c r="A8" s="3" t="s">
        <v>7</v>
      </c>
      <c r="B8" s="96" t="s">
        <v>8</v>
      </c>
      <c r="C8" s="97"/>
      <c r="D8" s="97"/>
      <c r="E8" s="97"/>
      <c r="F8" s="97"/>
      <c r="G8" s="97"/>
      <c r="H8" s="97"/>
      <c r="I8" s="97"/>
      <c r="J8" s="98"/>
    </row>
    <row r="9" spans="1:12" ht="15" customHeight="1" x14ac:dyDescent="0.25">
      <c r="A9" s="21" t="s">
        <v>9</v>
      </c>
      <c r="B9" s="96" t="s">
        <v>10</v>
      </c>
      <c r="C9" s="97"/>
      <c r="D9" s="97"/>
      <c r="E9" s="97"/>
      <c r="F9" s="97"/>
      <c r="G9" s="97"/>
      <c r="H9" s="97"/>
      <c r="I9" s="97"/>
      <c r="J9" s="98"/>
    </row>
    <row r="10" spans="1:12" x14ac:dyDescent="0.25">
      <c r="A10" s="21" t="s">
        <v>11</v>
      </c>
      <c r="B10" s="96" t="s">
        <v>12</v>
      </c>
      <c r="C10" s="97"/>
      <c r="D10" s="97"/>
      <c r="E10" s="97"/>
      <c r="F10" s="97"/>
      <c r="G10" s="97"/>
      <c r="H10" s="97"/>
      <c r="I10" s="97"/>
      <c r="J10" s="98"/>
    </row>
    <row r="11" spans="1:12" ht="44.25" customHeight="1" x14ac:dyDescent="0.25">
      <c r="A11" s="3" t="s">
        <v>13</v>
      </c>
      <c r="B11" s="74" t="s">
        <v>14</v>
      </c>
      <c r="C11" s="99"/>
      <c r="D11" s="99"/>
      <c r="E11" s="99"/>
      <c r="F11" s="99"/>
      <c r="G11" s="99"/>
      <c r="H11" s="99"/>
      <c r="I11" s="99"/>
      <c r="J11" s="100"/>
    </row>
    <row r="12" spans="1:12" ht="49.5" customHeight="1" x14ac:dyDescent="0.25">
      <c r="A12" s="3" t="s">
        <v>15</v>
      </c>
      <c r="B12" s="120" t="s">
        <v>16</v>
      </c>
      <c r="C12" s="121"/>
      <c r="D12" s="121"/>
      <c r="E12" s="121"/>
      <c r="F12" s="121"/>
      <c r="G12" s="121"/>
      <c r="H12" s="121"/>
      <c r="I12" s="121"/>
      <c r="J12" s="122"/>
    </row>
    <row r="13" spans="1:12" ht="15.75" x14ac:dyDescent="0.25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7"/>
      <c r="L13" s="44"/>
    </row>
    <row r="14" spans="1:12" ht="27.75" customHeight="1" x14ac:dyDescent="0.25">
      <c r="A14" s="3" t="s">
        <v>18</v>
      </c>
      <c r="B14" s="22">
        <v>3</v>
      </c>
      <c r="C14" s="104" t="str">
        <f>IFERROR(VLOOKUP(B14,'[1]Validacion datos'!A2:B5,2,FALSE),"")</f>
        <v>DESARROLLO PRODUCTIVO</v>
      </c>
      <c r="D14" s="104"/>
      <c r="E14" s="104"/>
      <c r="F14" s="104"/>
      <c r="G14" s="104"/>
      <c r="H14" s="104"/>
      <c r="I14" s="104"/>
      <c r="J14" s="104"/>
      <c r="L14" s="44"/>
    </row>
    <row r="15" spans="1:12" ht="26.25" customHeight="1" x14ac:dyDescent="0.25">
      <c r="A15" s="3" t="s">
        <v>19</v>
      </c>
      <c r="B15" s="6">
        <v>3.2</v>
      </c>
      <c r="C15" s="92" t="str">
        <f>IFERROR(VLOOKUP(B15,'[1]Validacion datos'!A8:B26,2,FALSE),"")</f>
        <v>Energía confiable y ambientalmente sostenible</v>
      </c>
      <c r="D15" s="92"/>
      <c r="E15" s="92"/>
      <c r="F15" s="92"/>
      <c r="G15" s="92"/>
      <c r="H15" s="92"/>
      <c r="I15" s="92"/>
      <c r="J15" s="92"/>
      <c r="L15" s="44"/>
    </row>
    <row r="16" spans="1:12" ht="47.25" customHeight="1" x14ac:dyDescent="0.25">
      <c r="A16" s="3" t="s">
        <v>20</v>
      </c>
      <c r="B16" s="6" t="s">
        <v>109</v>
      </c>
      <c r="C16" s="132" t="s">
        <v>110</v>
      </c>
      <c r="D16" s="132"/>
      <c r="E16" s="132"/>
      <c r="F16" s="132"/>
      <c r="G16" s="132"/>
      <c r="H16" s="132"/>
      <c r="I16" s="132"/>
      <c r="J16" s="132"/>
    </row>
    <row r="17" spans="1:14" ht="15.75" x14ac:dyDescent="0.25">
      <c r="A17" s="65" t="s">
        <v>22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4" ht="29.25" customHeight="1" x14ac:dyDescent="0.25">
      <c r="A18" s="3" t="s">
        <v>23</v>
      </c>
      <c r="B18" s="74" t="s">
        <v>111</v>
      </c>
      <c r="C18" s="74"/>
      <c r="D18" s="74"/>
      <c r="E18" s="74"/>
      <c r="F18" s="74"/>
      <c r="G18" s="74"/>
      <c r="H18" s="74"/>
      <c r="I18" s="74"/>
      <c r="J18" s="75"/>
    </row>
    <row r="19" spans="1:14" ht="33" customHeight="1" x14ac:dyDescent="0.25">
      <c r="A19" s="8" t="s">
        <v>25</v>
      </c>
      <c r="B19" s="74" t="s">
        <v>112</v>
      </c>
      <c r="C19" s="74"/>
      <c r="D19" s="74"/>
      <c r="E19" s="74"/>
      <c r="F19" s="74"/>
      <c r="G19" s="74"/>
      <c r="H19" s="74"/>
      <c r="I19" s="74"/>
      <c r="J19" s="75"/>
    </row>
    <row r="20" spans="1:14" ht="22.5" customHeight="1" x14ac:dyDescent="0.25">
      <c r="A20" s="8" t="s">
        <v>27</v>
      </c>
      <c r="B20" s="74" t="s">
        <v>28</v>
      </c>
      <c r="C20" s="74"/>
      <c r="D20" s="74"/>
      <c r="E20" s="74"/>
      <c r="F20" s="74"/>
      <c r="G20" s="74"/>
      <c r="H20" s="74"/>
      <c r="I20" s="74"/>
      <c r="J20" s="75"/>
    </row>
    <row r="21" spans="1:14" ht="78" customHeight="1" x14ac:dyDescent="0.25">
      <c r="A21" s="8" t="s">
        <v>29</v>
      </c>
      <c r="B21" s="74" t="s">
        <v>113</v>
      </c>
      <c r="C21" s="74"/>
      <c r="D21" s="74"/>
      <c r="E21" s="74"/>
      <c r="F21" s="74"/>
      <c r="G21" s="74"/>
      <c r="H21" s="74"/>
      <c r="I21" s="74"/>
      <c r="J21" s="75"/>
    </row>
    <row r="22" spans="1:14" ht="15.75" x14ac:dyDescent="0.2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4" ht="15.75" x14ac:dyDescent="0.2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70"/>
    </row>
    <row r="24" spans="1:14" ht="15" customHeight="1" x14ac:dyDescent="0.25">
      <c r="A24" s="87" t="s">
        <v>33</v>
      </c>
      <c r="B24" s="88"/>
      <c r="C24" s="89" t="s">
        <v>34</v>
      </c>
      <c r="D24" s="90"/>
      <c r="E24" s="90"/>
      <c r="F24" s="90" t="s">
        <v>35</v>
      </c>
      <c r="G24" s="90"/>
      <c r="H24" s="88"/>
      <c r="I24" s="89" t="s">
        <v>36</v>
      </c>
      <c r="J24" s="91"/>
    </row>
    <row r="25" spans="1:14" x14ac:dyDescent="0.25">
      <c r="A25" s="80">
        <v>12519643</v>
      </c>
      <c r="B25" s="81"/>
      <c r="C25" s="82">
        <v>49479620</v>
      </c>
      <c r="D25" s="83"/>
      <c r="E25" s="84"/>
      <c r="F25" s="82">
        <f>3314844.78+3150139.74</f>
        <v>6464984.5199999996</v>
      </c>
      <c r="G25" s="83"/>
      <c r="H25" s="84"/>
      <c r="I25" s="118">
        <f>+F25/C25</f>
        <v>0.13065954265614813</v>
      </c>
      <c r="J25" s="119"/>
    </row>
    <row r="26" spans="1:14" ht="15.75" x14ac:dyDescent="0.25">
      <c r="A26" s="68" t="s">
        <v>37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14" x14ac:dyDescent="0.25">
      <c r="A27" s="4"/>
      <c r="B27"/>
      <c r="C27" s="71" t="s">
        <v>122</v>
      </c>
      <c r="D27" s="72"/>
      <c r="E27" s="71" t="s">
        <v>124</v>
      </c>
      <c r="F27" s="72"/>
      <c r="G27" s="71" t="s">
        <v>125</v>
      </c>
      <c r="H27" s="71"/>
      <c r="I27" s="71" t="s">
        <v>39</v>
      </c>
      <c r="J27" s="73"/>
    </row>
    <row r="28" spans="1:14" ht="38.25" x14ac:dyDescent="0.25">
      <c r="A28" s="9" t="s">
        <v>40</v>
      </c>
      <c r="B28" s="10" t="s">
        <v>41</v>
      </c>
      <c r="C28" s="10" t="s">
        <v>42</v>
      </c>
      <c r="D28" s="10" t="s">
        <v>43</v>
      </c>
      <c r="E28" s="10" t="s">
        <v>44</v>
      </c>
      <c r="F28" s="10" t="s">
        <v>45</v>
      </c>
      <c r="G28" s="10" t="s">
        <v>46</v>
      </c>
      <c r="H28" s="10" t="s">
        <v>47</v>
      </c>
      <c r="I28" s="10" t="s">
        <v>48</v>
      </c>
      <c r="J28" s="11" t="s">
        <v>49</v>
      </c>
      <c r="M28" s="44"/>
      <c r="N28" s="44"/>
    </row>
    <row r="29" spans="1:14" ht="60" x14ac:dyDescent="0.25">
      <c r="A29" s="53" t="s">
        <v>114</v>
      </c>
      <c r="B29" s="54" t="s">
        <v>115</v>
      </c>
      <c r="C29" s="12">
        <v>2</v>
      </c>
      <c r="D29" s="27">
        <v>50479720</v>
      </c>
      <c r="E29" s="12">
        <v>0</v>
      </c>
      <c r="F29" s="27">
        <v>6739860</v>
      </c>
      <c r="G29" s="14">
        <v>0</v>
      </c>
      <c r="H29" s="35">
        <v>6464984.5199999996</v>
      </c>
      <c r="I29" s="15">
        <v>0</v>
      </c>
      <c r="J29" s="16">
        <f>+Tabla13[[#This Row],[Financiera 
 (F)]]/Tabla13[[#This Row],[Financiera
(D)]]</f>
        <v>0.95921644069758116</v>
      </c>
      <c r="M29" s="44"/>
      <c r="N29" s="44"/>
    </row>
    <row r="30" spans="1:14" ht="15.75" x14ac:dyDescent="0.25">
      <c r="A30" s="65" t="s">
        <v>52</v>
      </c>
      <c r="B30" s="66"/>
      <c r="C30" s="66"/>
      <c r="D30" s="66"/>
      <c r="E30" s="66"/>
      <c r="F30" s="66"/>
      <c r="G30" s="66"/>
      <c r="H30" s="66"/>
      <c r="I30" s="66"/>
      <c r="J30" s="67"/>
      <c r="M30" s="44"/>
      <c r="N30" s="44"/>
    </row>
    <row r="31" spans="1:14" ht="15.75" x14ac:dyDescent="0.25">
      <c r="A31" s="68" t="s">
        <v>53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4" ht="28.5" customHeight="1" x14ac:dyDescent="0.25">
      <c r="A32" s="17" t="s">
        <v>54</v>
      </c>
      <c r="B32" s="76" t="s">
        <v>116</v>
      </c>
      <c r="C32" s="76"/>
      <c r="D32" s="76"/>
      <c r="E32" s="76"/>
      <c r="F32" s="76"/>
      <c r="G32" s="76"/>
      <c r="H32" s="76"/>
      <c r="I32" s="76"/>
      <c r="J32" s="77"/>
    </row>
    <row r="33" spans="1:10" ht="35.1" customHeight="1" x14ac:dyDescent="0.25">
      <c r="A33" s="17" t="s">
        <v>56</v>
      </c>
      <c r="B33" s="74" t="s">
        <v>117</v>
      </c>
      <c r="C33" s="74"/>
      <c r="D33" s="74"/>
      <c r="E33" s="74"/>
      <c r="F33" s="74"/>
      <c r="G33" s="74"/>
      <c r="H33" s="74"/>
      <c r="I33" s="74"/>
      <c r="J33" s="75"/>
    </row>
    <row r="34" spans="1:10" ht="35.1" customHeight="1" x14ac:dyDescent="0.25">
      <c r="A34" s="17" t="s">
        <v>58</v>
      </c>
      <c r="B34" s="78" t="s">
        <v>134</v>
      </c>
      <c r="C34" s="78"/>
      <c r="D34" s="78"/>
      <c r="E34" s="78"/>
      <c r="F34" s="78"/>
      <c r="G34" s="78"/>
      <c r="H34" s="78"/>
      <c r="I34" s="78"/>
      <c r="J34" s="79"/>
    </row>
    <row r="35" spans="1:10" ht="72" customHeight="1" x14ac:dyDescent="0.25">
      <c r="A35" s="17" t="s">
        <v>59</v>
      </c>
      <c r="B35" s="135" t="s">
        <v>142</v>
      </c>
      <c r="C35" s="135"/>
      <c r="D35" s="135"/>
      <c r="E35" s="135"/>
      <c r="F35" s="135"/>
      <c r="G35" s="135"/>
      <c r="H35" s="135"/>
      <c r="I35" s="135"/>
      <c r="J35" s="136"/>
    </row>
    <row r="36" spans="1:10" ht="15.75" x14ac:dyDescent="0.25">
      <c r="A36" s="65" t="s">
        <v>60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0" ht="15.75" x14ac:dyDescent="0.25">
      <c r="A37" s="58" t="s">
        <v>61</v>
      </c>
      <c r="B37" s="59"/>
      <c r="C37" s="59"/>
      <c r="D37" s="59"/>
      <c r="E37" s="59"/>
      <c r="F37" s="59"/>
      <c r="G37" s="59"/>
      <c r="H37" s="59"/>
      <c r="I37" s="59"/>
      <c r="J37" s="60"/>
    </row>
    <row r="38" spans="1:10" ht="27.7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3"/>
    </row>
    <row r="39" spans="1:10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0.75" customHeight="1" x14ac:dyDescent="0.25">
      <c r="A40" s="64" t="s">
        <v>62</v>
      </c>
      <c r="B40" s="64"/>
      <c r="C40" s="64"/>
      <c r="D40" s="64"/>
      <c r="E40" s="64"/>
      <c r="F40" s="64"/>
      <c r="G40" s="64"/>
      <c r="H40" s="64"/>
      <c r="I40" s="64"/>
      <c r="J40" s="64"/>
    </row>
    <row r="42" spans="1:10" x14ac:dyDescent="0.25">
      <c r="A42" s="26" t="s">
        <v>63</v>
      </c>
      <c r="B42" s="40">
        <f>+A25</f>
        <v>12519643</v>
      </c>
      <c r="D42" s="34"/>
      <c r="E42" s="34"/>
      <c r="F42" s="34"/>
      <c r="H42" s="34"/>
      <c r="I42" s="34"/>
      <c r="J42" s="34"/>
    </row>
    <row r="43" spans="1:10" x14ac:dyDescent="0.25">
      <c r="A43" s="26" t="s">
        <v>64</v>
      </c>
      <c r="B43" s="40">
        <f>+C25</f>
        <v>49479620</v>
      </c>
      <c r="D43" s="33"/>
      <c r="E43" s="33" t="s">
        <v>65</v>
      </c>
      <c r="F43" s="33"/>
      <c r="H43" s="33"/>
      <c r="I43" s="33" t="s">
        <v>66</v>
      </c>
      <c r="J43" s="33"/>
    </row>
    <row r="44" spans="1:10" x14ac:dyDescent="0.25">
      <c r="A44" s="26" t="s">
        <v>67</v>
      </c>
      <c r="B44" s="43">
        <f>+F25</f>
        <v>6464984.5199999996</v>
      </c>
      <c r="D44" s="32"/>
      <c r="E44" s="32" t="s">
        <v>68</v>
      </c>
      <c r="F44" s="32"/>
      <c r="H44" s="32"/>
      <c r="I44" s="32" t="s">
        <v>69</v>
      </c>
      <c r="J44" s="32"/>
    </row>
    <row r="45" spans="1:10" x14ac:dyDescent="0.25">
      <c r="B45" s="36"/>
    </row>
    <row r="46" spans="1:10" x14ac:dyDescent="0.25">
      <c r="B46" s="36"/>
    </row>
  </sheetData>
  <mergeCells count="48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38:J38"/>
    <mergeCell ref="A40:J40"/>
    <mergeCell ref="A36:J36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</mergeCells>
  <dataValidations count="15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2:J32" xr:uid="{00000000-0002-0000-0100-000003000000}"/>
    <dataValidation allowBlank="1" showInputMessage="1" showErrorMessage="1" prompt="1. Describir lo plasmado en el presupuesto_x000a_2. Describir lo alcanzado en términos financieros y de producción " sqref="B34:J34" xr:uid="{00000000-0002-0000-0100-000004000000}"/>
    <dataValidation allowBlank="1" showInputMessage="1" showErrorMessage="1" prompt="De existir desvío, explicar razones." sqref="B35:J35" xr:uid="{00000000-0002-0000-0100-000005000000}"/>
    <dataValidation allowBlank="1" showInputMessage="1" showErrorMessage="1" prompt="Oportunidades de mejora identificadas" sqref="A38:J39" xr:uid="{00000000-0002-0000-0100-000006000000}"/>
    <dataValidation allowBlank="1" showInputMessage="1" showErrorMessage="1" prompt="Presupuesto del programa" sqref="A25:C25 F25" xr:uid="{00000000-0002-0000-0100-000007000000}"/>
    <dataValidation allowBlank="1" showInputMessage="1" showErrorMessage="1" prompt="¿En qué consiste el programa?" sqref="B33:J33 B19:J19" xr:uid="{00000000-0002-0000-0100-000008000000}"/>
    <dataValidation allowBlank="1" showInputMessage="1" showErrorMessage="1" prompt="Nombre de cada producto" sqref="A28:A29" xr:uid="{00000000-0002-0000-0100-000009000000}"/>
    <dataValidation allowBlank="1" showInputMessage="1" showErrorMessage="1" prompt="Nombre del indicador" sqref="B28:B29" xr:uid="{00000000-0002-0000-0100-00000A000000}"/>
    <dataValidation allowBlank="1" showInputMessage="1" showErrorMessage="1" prompt="Meta anual del indicador" sqref="C28:C29 E28" xr:uid="{00000000-0002-0000-0100-00000B000000}"/>
    <dataValidation allowBlank="1" showInputMessage="1" showErrorMessage="1" prompt="Monto presupuestado para el producto" sqref="D28:D29 E29:F29 F28" xr:uid="{00000000-0002-0000-0100-00000C000000}"/>
    <dataValidation allowBlank="1" showInputMessage="1" showErrorMessage="1" prompt="Meta alcanzada en el trimestre" sqref="G28:G29" xr:uid="{00000000-0002-0000-0100-00000D000000}"/>
    <dataValidation allowBlank="1" showInputMessage="1" showErrorMessage="1" prompt="Monto ejecutado en el trimestre" sqref="H28" xr:uid="{00000000-0002-0000-0100-00000E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7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17c3f15651937ba655518e0e7a0dc57f">
  <xsd:schema xmlns:xsd="http://www.w3.org/2001/XMLSchema" xmlns:xs="http://www.w3.org/2001/XMLSchema" xmlns:p="http://schemas.microsoft.com/office/2006/metadata/properties" xmlns:ns2="23875432-060c-4a96-bc33-cbf9aa818b47" xmlns:ns3="2ea96bed-ecf9-4008-9cf6-cb17032fa9cb" targetNamespace="http://schemas.microsoft.com/office/2006/metadata/properties" ma:root="true" ma:fieldsID="61ecbdb7c75a7d35edb234913507d942" ns2:_="" ns3:_="">
    <xsd:import namespace="23875432-060c-4a96-bc33-cbf9aa818b47"/>
    <xsd:import namespace="2ea96bed-ecf9-4008-9cf6-cb17032fa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064a4e1-a069-46f8-a04f-7fb70492f654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61B1E0-2EDF-4049-9F48-0206C44F3965}">
  <ds:schemaRefs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fdcec02-6931-4a98-91b8-06ed95f64dcf"/>
    <ds:schemaRef ds:uri="3a059480-4c78-4270-91ea-ed5261213c16"/>
    <ds:schemaRef ds:uri="http://schemas.microsoft.com/office/2006/metadata/properties"/>
    <ds:schemaRef ds:uri="23875432-060c-4a96-bc33-cbf9aa818b47"/>
    <ds:schemaRef ds:uri="2ea96bed-ecf9-4008-9cf6-cb17032fa9cb"/>
  </ds:schemaRefs>
</ds:datastoreItem>
</file>

<file path=customXml/itemProps3.xml><?xml version="1.0" encoding="utf-8"?>
<ds:datastoreItem xmlns:ds="http://schemas.openxmlformats.org/officeDocument/2006/customXml" ds:itemID="{BA865C89-6EFE-406C-99A6-B50AC07AE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75432-060c-4a96-bc33-cbf9aa818b47"/>
    <ds:schemaRef ds:uri="2ea96bed-ecf9-4008-9cf6-cb17032fa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6816</vt:lpstr>
      <vt:lpstr>6817</vt:lpstr>
      <vt:lpstr>6819</vt:lpstr>
      <vt:lpstr>7706</vt:lpstr>
      <vt:lpstr>7707</vt:lpstr>
      <vt:lpstr>7708</vt:lpstr>
      <vt:lpstr>7709</vt:lpstr>
      <vt:lpstr>'6816'!Área_de_impresión</vt:lpstr>
      <vt:lpstr>'6817'!Área_de_impresión</vt:lpstr>
      <vt:lpstr>'6819'!Área_de_impresión</vt:lpstr>
      <vt:lpstr>'7706'!Área_de_impresión</vt:lpstr>
      <vt:lpstr>'7707'!Área_de_impresión</vt:lpstr>
      <vt:lpstr>'7708'!Área_de_impresión</vt:lpstr>
      <vt:lpstr>'7709'!Área_de_impresión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Jhonatan Ernesto Crisostomo</cp:lastModifiedBy>
  <cp:revision/>
  <cp:lastPrinted>2025-07-21T17:47:09Z</cp:lastPrinted>
  <dcterms:created xsi:type="dcterms:W3CDTF">2021-03-22T15:50:10Z</dcterms:created>
  <dcterms:modified xsi:type="dcterms:W3CDTF">2025-07-21T17:47:09Z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0x010100D23F7ED43D49CB40BF088741B792AD7D</vt:lpwstr>
  </property>
  <property fmtid="{D5CDD505-2E9C-101B-9397-08002B2CF9AE}" pid="3" name="MediaServiceImageTags">
    <vt:lpwstr/>
  </property>
</Properties>
</file>