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4/Informes de Monitoreos/PRIORIZADOS/Informes semestrales y anual/"/>
    </mc:Choice>
  </mc:AlternateContent>
  <xr:revisionPtr revIDLastSave="29" documentId="8_{87D1B948-5CF8-47A1-B508-BC63374D60CE}" xr6:coauthVersionLast="47" xr6:coauthVersionMax="47" xr10:uidLastSave="{B59E4829-AA7F-411B-9A23-351C3EC285C7}"/>
  <bookViews>
    <workbookView xWindow="-20610" yWindow="-120" windowWidth="20730" windowHeight="11160" activeTab="6" xr2:uid="{00000000-000D-0000-FFFF-FFFF00000000}"/>
  </bookViews>
  <sheets>
    <sheet name="6816" sheetId="3" r:id="rId1"/>
    <sheet name="6817" sheetId="4" r:id="rId2"/>
    <sheet name="6819" sheetId="9" r:id="rId3"/>
    <sheet name="7706" sheetId="1" r:id="rId4"/>
    <sheet name="7707" sheetId="5" r:id="rId5"/>
    <sheet name="7708" sheetId="6" r:id="rId6"/>
    <sheet name="7709" sheetId="2" r:id="rId7"/>
  </sheets>
  <externalReferences>
    <externalReference r:id="rId8"/>
  </externalReferences>
  <definedNames>
    <definedName name="_xlnm.Print_Area" localSheetId="2">'6819'!$A$1:$J$44</definedName>
    <definedName name="_xlnm.Print_Area" localSheetId="3">'7706'!$A$1:$J$44</definedName>
    <definedName name="_xlnm.Print_Area" localSheetId="5">'7708'!$A$1:$J$44</definedName>
    <definedName name="_xlnm.Print_Area" localSheetId="6">'7709'!$A$1:$J$44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 l="1"/>
  <c r="B44" i="1"/>
  <c r="B44" i="4" l="1"/>
  <c r="B43" i="4"/>
  <c r="B42" i="4"/>
  <c r="B44" i="3"/>
  <c r="B43" i="3"/>
  <c r="B42" i="3"/>
  <c r="I25" i="5"/>
  <c r="I25" i="9"/>
  <c r="I25" i="4"/>
  <c r="I25" i="3"/>
  <c r="I25" i="2"/>
  <c r="I25" i="1"/>
  <c r="J29" i="1"/>
  <c r="B44" i="9" l="1"/>
  <c r="B43" i="9"/>
  <c r="B42" i="9"/>
  <c r="B43" i="2"/>
  <c r="B42" i="2"/>
  <c r="B44" i="6"/>
  <c r="B42" i="6"/>
  <c r="B44" i="5"/>
  <c r="B43" i="5"/>
  <c r="B43" i="1"/>
  <c r="B42" i="1"/>
  <c r="I29" i="5" l="1"/>
  <c r="I29" i="9"/>
  <c r="I29" i="1"/>
  <c r="J29" i="5"/>
  <c r="J29" i="2"/>
  <c r="J29" i="9" l="1"/>
  <c r="C16" i="9"/>
  <c r="C15" i="9"/>
  <c r="C14" i="9"/>
  <c r="I25" i="6" l="1"/>
  <c r="B43" i="6"/>
  <c r="J29" i="6"/>
  <c r="I29" i="6"/>
  <c r="J29" i="4"/>
  <c r="I29" i="4"/>
  <c r="J29" i="3"/>
  <c r="I29" i="3"/>
  <c r="I29" i="2"/>
  <c r="B42" i="5"/>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<sst xmlns="http://schemas.openxmlformats.org/spreadsheetml/2006/main" count="529" uniqueCount="140">
  <si>
    <t>Código</t>
  </si>
  <si>
    <t>Documento Relacionado</t>
  </si>
  <si>
    <t>Fecha Versión</t>
  </si>
  <si>
    <t>Versión</t>
  </si>
  <si>
    <t>DEC-FOR013</t>
  </si>
  <si>
    <t>I -Información Instituciónal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</si>
  <si>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</si>
  <si>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</si>
  <si>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</si>
  <si>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</si>
  <si>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</si>
  <si>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</si>
  <si>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</si>
  <si>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</si>
  <si>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politicas para el aprovechamiento integral de los recursos energeticos y mineros de la Republica 
Dominicana, bajo criterios de transparencia y sostenibilidad ambiental.</t>
  </si>
  <si>
    <t>Visión</t>
  </si>
  <si>
    <t>Ser una entidad de excelencia en la formulacion y ejecucion eficiente, responsable y transparente de politicas de desarrollo, para el 
integral y gestion sostenible de los recursos energeticos y mineros, en beneficios de las presentes y futuras generaciones de 
Dominicanos.</t>
  </si>
  <si>
    <t>II. Contribución a la Estrategia Nacional de Desarrollo</t>
  </si>
  <si>
    <t>Eje estratégico:</t>
  </si>
  <si>
    <t>Objetivo general:</t>
  </si>
  <si>
    <t>Objetivo(s) específico(s):</t>
  </si>
  <si>
    <t>3.5.6</t>
  </si>
  <si>
    <t>III. Información del Programa</t>
  </si>
  <si>
    <t>Nombre:</t>
  </si>
  <si>
    <t>Regulación, fiscalización y desarrollo de la minería metálica, no metálica y MAPE.</t>
  </si>
  <si>
    <t>Descripción:</t>
  </si>
  <si>
    <r>
      <t>Beneficiarios:</t>
    </r>
    <r>
      <rPr>
        <sz val="12"/>
        <color rgb="FF000000"/>
        <rFont val="Century Gothic"/>
        <family val="2"/>
      </rPr>
      <t xml:space="preserve"> </t>
    </r>
  </si>
  <si>
    <t>Personas fisicas y juridicas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</si>
  <si>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</si>
  <si>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</si>
  <si>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</si>
  <si>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</si>
  <si>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</si>
  <si>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</si>
  <si>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</si>
  <si>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</si>
  <si>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</si>
  <si>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</si>
  <si>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</si>
  <si>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</si>
  <si>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</si>
  <si>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</si>
  <si>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</si>
  <si>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</si>
  <si>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</si>
  <si>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</si>
  <si>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</si>
  <si>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</si>
  <si>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Cantidad de Resoluciones aprobadas.</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</si>
  <si>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</si>
  <si>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</si>
  <si>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</si>
  <si>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</si>
  <si>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</si>
  <si>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</si>
  <si>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</si>
  <si>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</si>
  <si>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</si>
  <si>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</si>
  <si>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</si>
  <si>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</si>
  <si>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Devengado ejecutado :</t>
  </si>
  <si>
    <t xml:space="preserve">3.2.1. </t>
  </si>
  <si>
    <t>Asegurar un sumnistro confiable de electricidad, a precios competitivos y en condiciones de sostenibilidad financiera y ambiental.</t>
  </si>
  <si>
    <t>Regulación y desarrollo energético</t>
  </si>
  <si>
    <t xml:space="preserve">Sensibilizar el uso racional de la energía en instituciones públicas y privadas. </t>
  </si>
  <si>
    <r>
      <rPr>
        <sz val="11"/>
        <color theme="1"/>
        <rFont val="Calibri"/>
        <family val="2"/>
        <scheme val="minor"/>
      </rPr>
      <t>Este programa esta vinculado al ODS 7, "</t>
    </r>
    <r>
      <rPr>
        <i/>
        <sz val="11"/>
        <color theme="1"/>
        <rFont val="Calibri"/>
        <family val="2"/>
        <scheme val="minor"/>
      </rPr>
      <t>Energia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</si>
  <si>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desearrollo energetico.</t>
  </si>
  <si>
    <t>Número de zonas intervenidas y desarrolladas.</t>
  </si>
  <si>
    <t>7707.- Comunidades rurales y urbanas reciben acciones para el desarrollo energético.</t>
  </si>
  <si>
    <t xml:space="preserve">Electrificar a comunidades rurales y urbanas sin acceso a electricidad. </t>
  </si>
  <si>
    <t>Total devengado :</t>
  </si>
  <si>
    <t>3.3.4</t>
  </si>
  <si>
    <t>Regulacion y desarrollo energetico</t>
  </si>
  <si>
    <t>Supervisar las instalaciones que utilicen fuentes radiactivas o equipos generadores de radiacio.</t>
  </si>
  <si>
    <r>
      <rPr>
        <sz val="11"/>
        <rFont val="Calibri"/>
        <family val="2"/>
        <scheme val="minor"/>
      </rPr>
      <t xml:space="preserve">Este programa esta vinculado al ODS 7, </t>
    </r>
    <r>
      <rPr>
        <i/>
        <sz val="11"/>
        <rFont val="Calibri"/>
        <family val="2"/>
        <scheme val="minor"/>
      </rPr>
      <t>"Energia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</si>
  <si>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7708-0002. Instituciones reciben regulación y desarrollo de la energía renovable, no renovable y nuclear.</t>
  </si>
  <si>
    <t>Instituciones supervisadas que utilicen radiación ionizante</t>
  </si>
  <si>
    <t>Supervisar las instalaciones que utilicen fuentes radiactivas o equipos generadores de radiación.</t>
  </si>
  <si>
    <t>3.2.2.1</t>
  </si>
  <si>
    <t>Desarrollar una estrategia integrada de exploración petrolera de corto, mediano y largo plazos, coherente y sostenida, que permita determinar la factibilidad de la explotación, incluyendo la plataforma marina y asegurando la sostenibilidad ambiental.</t>
  </si>
  <si>
    <t>Mejorar y actualizar la regulación en materia de exploración petrolera.</t>
  </si>
  <si>
    <t>Personas físicas y jurídicas</t>
  </si>
  <si>
    <t>7709-. Adquisición de nuevos datos de líneas sísmicas 2D de alta definición (5,000 kms.) en cuencas costa afuera en el sur y el norte del país.</t>
  </si>
  <si>
    <t xml:space="preserve">Reporte de datos de líneas sísmicas adquiridas. </t>
  </si>
  <si>
    <t xml:space="preserve">Incrementar la información la información de las cuencas sedimentarias con potencial de explotación de hidrocarburos. </t>
  </si>
  <si>
    <t xml:space="preserve">Regulación, fiscalización  y desarrollo de la minería metálica , no metálica y MAPE. </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</si>
  <si>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</si>
  <si>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 xml:space="preserve">Número de auditorías realizadas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</si>
  <si>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</si>
  <si>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</si>
  <si>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</si>
  <si>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</si>
  <si>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Educar sobre las diferentes formas de generación de energía a partir de fuentes renovables, en cumplimiento con las metas de eficiencia y ahorro energético.</t>
  </si>
  <si>
    <t>Cantidad de actividades educativas de sensibilización sobre las diferentes formas de generación de energía a partir de fuentes renovables</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</si>
  <si>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</si>
  <si>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Informe de Evaluación Semestral de las Metas Físicas-Financieras</t>
  </si>
  <si>
    <t>Programación Semestral</t>
  </si>
  <si>
    <t>Ejecución Semestral</t>
  </si>
  <si>
    <t xml:space="preserve">Programación Semestral </t>
  </si>
  <si>
    <t xml:space="preserve">	83,206,353.00</t>
  </si>
  <si>
    <t>En el trimestre julio-diciembre 2024 se cumplieron con las visitas de levantamiento , supervisión y cubicación de los proyectos en ejecució para la rehabilitación y electrificación de redes en las comunidades rurales sin acceso a electricidad.</t>
  </si>
  <si>
    <t>Durante el trimestre julio-diciembre  2024, se aprobaron doce (12) solicitudes de otorgamiento cumpliendo con la meta programada.</t>
  </si>
  <si>
    <t>Durante el periodo julio-diciembre  2024, se realizaron veinte y cinco (25) fiscalizaciones, con las evaluaciones para las mejoras y mantenimientos de las infraestructuras.</t>
  </si>
  <si>
    <t>Jesús Castillo</t>
  </si>
  <si>
    <t>Encargado de Contabilidad</t>
  </si>
  <si>
    <t>Carolina Hernández</t>
  </si>
  <si>
    <t>I -Información Institucional</t>
  </si>
  <si>
    <t>Formular y administrar políticas para el aprovechamiento integral de los recursos energéticos y mineros de la Republica 
Dominicana, bajo criterios de transparencia y sostenibilidad ambiental.</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</si>
  <si>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</si>
  <si>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Regulación y desarrollo energético.</t>
  </si>
  <si>
    <t xml:space="preserve">Este programa esta vinculado al ODS 7, "Energía asequible y no contaminante", el cual garantiza el acceso a: energía segura, sostenible y moderna, y a prestar atención a fuentes energéticas seguras y limpias, así como su promoción. </t>
  </si>
  <si>
    <t>6819.- Personas Físicas y jurídicas  reciben formación para el uso, desarrollo y ahorro de la energía.</t>
  </si>
  <si>
    <t xml:space="preserve">Durante el Semestre julio-diciembre 2024 ,  se logró realizar veinte y seis  (26) talleres a  centros educativos y entidades publicas, capacitando a un total de seiscientas trece (613) personas impactadas. </t>
  </si>
  <si>
    <t>Encargado Dpto. Contabilidad</t>
  </si>
  <si>
    <t>Encargada de Planes, Programas y Proyectos</t>
  </si>
  <si>
    <r>
      <t xml:space="preserve">El desvío físico del 13% se debe a que las visitas se realizan a solicitud y/o programación de la Dirección General de Minas (DGM), donde no siempre el MEM es notificado con anticipación para una correcta programación. En cuanto al  desvío financiero del 27.31% de lo programado, se tenía previsto un avance mayor en la ejecución del contrato </t>
    </r>
    <r>
      <rPr>
        <b/>
        <i/>
        <sz val="11"/>
        <rFont val="Calibri"/>
        <family val="2"/>
        <scheme val="minor"/>
      </rPr>
      <t xml:space="preserve">Reconstrucción y remodelación de la unidad de sostenibilidad ambiental minera (USAM) </t>
    </r>
    <r>
      <rPr>
        <i/>
        <sz val="11"/>
        <rFont val="Calibri"/>
        <family val="2"/>
        <scheme val="minor"/>
      </rPr>
      <t xml:space="preserve">No. CO-0000907-2024. A los fines se alcanzó una ejecución física de dicha obra de un 15% </t>
    </r>
  </si>
  <si>
    <t>Meta física cumplida. El desvío financiero se debe a la contratación de una consultoría para la elaboración de material didáctico para formación de seguridad en sistemas de energía, ya que la misma fue adjudicada por un monto mayor a lo programado. Estimación: RD$1,370,000, Adjudicado: RD$1,650,000</t>
  </si>
  <si>
    <t>En el avance físico, se presenta una desviación de 500%, ya que las resoluciones son elaboradas y aprobadas, según solicitudes recibidas de los ciudadanos. En cuanto a la desviación financiera del 116.49% la misma se debe a que, en primer lugar no fueron contemplados los montos de remuneraciones en la programación del semestre y, en segundo lugar, se adquirió  un equipo analizador portátil de fluorescencia de rayos X. Proceso de compras no.MEM-CCC-PEPU-2024-0004 por RD$4,867,621.67</t>
  </si>
  <si>
    <t>Meta fisica cumplida. La desviación financiera del 563.29% se debe al pago de cub.1 de la construcción de laboratorio secundario de calibraciones dosimétricas (monitores de radiación) CONTRATO NO.CO-0003131-2023, PROCESO:MEM-CCC-CP-2023-0026, la misma no estaba programada para este período</t>
  </si>
  <si>
    <t>La desviación física  se debe a que la contratación de la empresa RPS fue pospuesta, ya que la limitante para obtener el RPE aún se mantiene, sin embargo,  el presupuesto fue ejecutado para ejecutar y pagar adenda de del contrato para Estudio Geoquímico en Cuencas Sedimentarias Terrestres y Lugares con Emanaciones Naturales, realizado por la empresa Geolog, es importante destacar, que este producto impacta al mismo programa.</t>
  </si>
  <si>
    <t>Durante el trimestre julio-diciembre o 2024,  se  realizaron seis (6) supervisiones de institución que utilizan radiaciones ionizantes.</t>
  </si>
  <si>
    <t xml:space="preserve"> Las desviaciaciones tanto físicas como  financieras se deben a retrasos en los procesos de contratación y certificación de contratros de obras, los cuales fueron programados para el 1er semestre, sin embargo, su mayor ejecución fue en este 2do semestre.</t>
  </si>
  <si>
    <t>Encargada de Planes, Programas y Proyectos.</t>
  </si>
  <si>
    <t xml:space="preserve">Personas físicas y/o jurídicas reciben fiscalizaciones a las concesiones de exploración y explotación minera. </t>
  </si>
  <si>
    <t>6816/002.- Personas Físicas y jurídicas reciben auditorias de las investigaciones, exploraciones y fiscalizaciones mineras</t>
  </si>
  <si>
    <t>6816/002.- Personas Físicas y jurídicas reciben fiscalizaciones de concesiones de exploraciones y explotaciones mineras.</t>
  </si>
  <si>
    <t>Personas físicas y/o jurídicas reciben auditorias de las investigaciones, exploraciones y fiscalizaciones mineras</t>
  </si>
  <si>
    <t xml:space="preserve">Durante el período  julio-diciembre  2024, se realizaron un total de treinta y cuatro (34) informes de fiscalizaciones mineras aplicando el Protocolo diseñado para la finalidad.
</t>
  </si>
  <si>
    <t>Esta actividad consiste en inspeccionar las ejecutorias de los planes de mantenimiento realizados a las infraestructuras energéticas.</t>
  </si>
  <si>
    <t xml:space="preserve">Este programa esta vinculado al ODS 7, "Energía asequible y no contaminante" el cual garantiza el acceso a: energía, segura, sostenible y moderna, y a prestar atención a otras fuentes energéticas seguras y limpias. </t>
  </si>
  <si>
    <t>La desviación física  del 30% de las metas, se debe a que se recibieron solicitudes de capacitaciones de instituciones que no estaban programadas, muchas de estas virtuales por lo que no impactó el presupuesto; mientras que la desviación financiera del 78.85% se debe a que se tenía programada la readecuación de las instalaciones del Parque Temático de Energía Renovable y la misma fue pospuesta para el 2025.</t>
  </si>
  <si>
    <t>Personas físicas y jurídicas reciben resoluciones de otorgamiento de concesiones mineras.</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</si>
  <si>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inversión para el desarrollo sostenible del sector minero"</t>
    </r>
  </si>
  <si>
    <t>7706-Personas físicas y jurídicas reciben autorizaciones para operaciones mineras según Ley 46-71.</t>
  </si>
  <si>
    <t>7706-Personas físicas y jurídicas reciben autorizaciones para operaciones mineras según ley 46-71.</t>
  </si>
  <si>
    <t>En el semestre julio-diciembre 2024 no se realizó el  informe del estudio geofísico para la adquisición, procesamiento e interpretación de líneas sísmicas 2D de alta definición costa afuera.</t>
  </si>
  <si>
    <t>Regulación y desarrollo de hidrocarburos</t>
  </si>
  <si>
    <r>
      <t>Este programa esta vinculado a la Linea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</si>
  <si>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Estado Dominicano recibe nueva data sísmica para incrementar el potencial hidrocarburifero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</si>
</sst>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
      <b/>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4" fontId="13" fillId="0" borderId="22" xfId="0" applyNumberFormat="1"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65" fontId="16" fillId="9" borderId="28" xfId="0" applyNumberFormat="1" applyFont="1" applyFill="1" applyBorder="1" applyAlignment="1" applyProtection="1">
      <alignment horizontal="center" vertical="center" wrapText="1"/>
      <protection locked="0"/>
    </xf>
    <xf numFmtId="10" fontId="16" fillId="0" borderId="28" xfId="2" applyNumberFormat="1" applyFont="1" applyFill="1" applyBorder="1" applyAlignment="1" applyProtection="1">
      <alignment horizontal="center" vertical="center" wrapText="1" readingOrder="1"/>
      <protection locked="0"/>
    </xf>
    <xf numFmtId="167" fontId="16" fillId="0" borderId="25" xfId="0" applyNumberFormat="1" applyFont="1" applyBorder="1" applyAlignment="1" applyProtection="1">
      <alignment horizontal="center" vertical="center" wrapText="1" readingOrder="1"/>
      <protection locked="0"/>
    </xf>
    <xf numFmtId="0" fontId="21" fillId="0" borderId="18" xfId="0" applyFont="1" applyBorder="1" applyAlignment="1" applyProtection="1">
      <alignment vertical="center" shrinkToFi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4"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7" xfId="0" applyNumberFormat="1" applyFont="1" applyFill="1" applyBorder="1" applyAlignment="1" applyProtection="1">
      <alignment horizontal="center" vertical="center" wrapText="1" readingOrder="1"/>
      <protection locked="0"/>
    </xf>
    <xf numFmtId="4" fontId="13" fillId="9" borderId="22" xfId="0" applyNumberFormat="1" applyFont="1" applyFill="1" applyBorder="1" applyProtection="1">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5" fontId="16" fillId="9" borderId="28" xfId="0" applyNumberFormat="1" applyFont="1" applyFill="1" applyBorder="1" applyAlignment="1" applyProtection="1">
      <alignment horizontal="center" vertical="center" wrapText="1" readingOrder="1"/>
      <protection locked="0"/>
    </xf>
    <xf numFmtId="4" fontId="24" fillId="9" borderId="22" xfId="0" applyNumberFormat="1" applyFont="1" applyFill="1" applyBorder="1" applyProtection="1">
      <protection locked="0"/>
    </xf>
    <xf numFmtId="4" fontId="0" fillId="0" borderId="0" xfId="0" applyNumberFormat="1"/>
    <xf numFmtId="0" fontId="21" fillId="0" borderId="0" xfId="0" applyFont="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166" fontId="0" fillId="0" borderId="0" xfId="0" applyNumberFormat="1"/>
    <xf numFmtId="10" fontId="0" fillId="0" borderId="0" xfId="0" applyNumberFormat="1"/>
    <xf numFmtId="2" fontId="0" fillId="0" borderId="0" xfId="2" applyNumberFormat="1" applyFont="1"/>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3" fillId="0" borderId="38" xfId="0" applyFont="1" applyBorder="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0" fontId="10" fillId="0" borderId="22" xfId="0" applyFont="1" applyBorder="1" applyAlignment="1">
      <alignment horizontal="justify" vertical="center" wrapText="1"/>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104" dataDxfId="102" headerRowBorderDxfId="103" tableBorderDxfId="101" totalsRowBorderDxfId="100">
  <tableColumns count="10">
    <tableColumn id="1" xr3:uid="{00000000-0010-0000-0200-000001000000}" name="Producto" dataDxfId="99"/>
    <tableColumn id="2" xr3:uid="{00000000-0010-0000-0200-000002000000}" name="Indicador" dataDxfId="98"/>
    <tableColumn id="3" xr3:uid="{00000000-0010-0000-0200-000003000000}" name="Física_x000a_(A)" dataDxfId="97"/>
    <tableColumn id="4" xr3:uid="{00000000-0010-0000-0200-000004000000}" name="Financiera_x000a_(B)" dataDxfId="96"/>
    <tableColumn id="9" xr3:uid="{00000000-0010-0000-0200-000009000000}" name="Física_x000a_(C)" dataDxfId="95"/>
    <tableColumn id="10" xr3:uid="{00000000-0010-0000-0200-00000A000000}" name="Financiera_x000a_(D)" dataDxfId="94"/>
    <tableColumn id="5" xr3:uid="{00000000-0010-0000-0200-000005000000}" name="Física _x000a_(E)" dataDxfId="93"/>
    <tableColumn id="6" xr3:uid="{00000000-0010-0000-0200-000006000000}" name="Financiera _x000a_ (F)" dataDxfId="92"/>
    <tableColumn id="7" xr3:uid="{00000000-0010-0000-0200-000007000000}" name="Física _x000a_(%)_x000a_ G=E/C" dataDxfId="91" dataCellStyle="Porcentaje">
      <calculatedColumnFormula>+Tabla14[[#This Row],[Física 
(E)]]/Tabla14[[#This Row],[Física
(C)]]</calculatedColumnFormula>
    </tableColumn>
    <tableColumn id="8" xr3:uid="{00000000-0010-0000-0200-000008000000}" name="Financiero _x000a_(%) _x000a_H=F/D" dataDxfId="90">
      <calculatedColumnFormula>+Tabla14[[#This Row],[Financiera 
 (F)]]/Tabla14[[#This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89" dataDxfId="87" headerRowBorderDxfId="88" tableBorderDxfId="86" totalsRowBorderDxfId="85">
  <tableColumns count="10">
    <tableColumn id="1" xr3:uid="{00000000-0010-0000-0400-000001000000}" name="Producto" dataDxfId="84"/>
    <tableColumn id="2" xr3:uid="{00000000-0010-0000-0400-000002000000}" name="Indicador" dataDxfId="83"/>
    <tableColumn id="3" xr3:uid="{00000000-0010-0000-0400-000003000000}" name="Física_x000a_(A)" dataDxfId="82"/>
    <tableColumn id="4" xr3:uid="{00000000-0010-0000-0400-000004000000}" name="Financiera_x000a_(B)" dataDxfId="81">
      <calculatedColumnFormula>+C25</calculatedColumnFormula>
    </tableColumn>
    <tableColumn id="9" xr3:uid="{00000000-0010-0000-0400-000009000000}" name="Física_x000a_(C)" dataDxfId="80"/>
    <tableColumn id="10" xr3:uid="{00000000-0010-0000-0400-00000A000000}" name="Financiera_x000a_(D)" dataDxfId="79"/>
    <tableColumn id="5" xr3:uid="{00000000-0010-0000-0400-000005000000}" name="Física _x000a_(E)" dataDxfId="78"/>
    <tableColumn id="6" xr3:uid="{00000000-0010-0000-0400-000006000000}" name="Financiera _x000a_ (F)" dataDxfId="77"/>
    <tableColumn id="7" xr3:uid="{00000000-0010-0000-0400-000007000000}" name="Física _x000a_(%)_x000a_ G=E/C" dataDxfId="76" dataCellStyle="Porcentaje">
      <calculatedColumnFormula>+Tabla15[[#This Row],[Física 
(E)]]/Tabla15[[#This Row],[Física
(C)]]</calculatedColumnFormula>
    </tableColumn>
    <tableColumn id="8" xr3:uid="{00000000-0010-0000-0400-000008000000}" name="Financiero _x000a_(%) _x000a_H=F/D" dataDxfId="75">
      <calculatedColumnFormula>+Tabla15[[#This Row],[Financiera 
 (F)]]/Tabla15[[#This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74" dataDxfId="72" headerRowBorderDxfId="73" tableBorderDxfId="71" totalsRowBorderDxfId="70">
  <tableColumns count="10">
    <tableColumn id="1" xr3:uid="{895AC5A4-AFC5-413F-B27C-F397911E26A6}" name="Producto" dataDxfId="69"/>
    <tableColumn id="2" xr3:uid="{674D6C58-5FCD-440E-B1EE-612FC4363965}" name="Indicador" dataDxfId="68"/>
    <tableColumn id="3" xr3:uid="{04C90A52-164B-4327-BBA1-6ACCF7F63DEC}" name="Física_x000a_(A)" dataDxfId="67"/>
    <tableColumn id="4" xr3:uid="{F70E1695-8CAB-4D68-82B6-E89C3A524AF4}" name="Financiera_x000a_(B)" dataDxfId="66">
      <calculatedColumnFormula>+C25</calculatedColumnFormula>
    </tableColumn>
    <tableColumn id="9" xr3:uid="{B7DF9F52-F886-427A-B2F7-A7864D0D577D}" name="Física_x000a_(C)" dataDxfId="65"/>
    <tableColumn id="10" xr3:uid="{F15954EB-9515-4607-99F7-1DE5B305CD08}" name="Financiera_x000a_(D)" dataDxfId="64"/>
    <tableColumn id="5" xr3:uid="{AF8E8B7A-F0F9-4F10-AD43-02BF9C70B6BF}" name="Física _x000a_(E)" dataDxfId="63"/>
    <tableColumn id="6" xr3:uid="{118E65A8-1A52-4A77-B840-B450F40DCEEA}" name="Financiera _x000a_ (F)" dataDxfId="62"/>
    <tableColumn id="7" xr3:uid="{A1DB49E1-B77E-47B5-9580-B4ADA4357331}" name="Física _x000a_(%)_x000a_ G=E/C" dataDxfId="61" dataCellStyle="Porcentaje">
      <calculatedColumnFormula>+Tabla159[[#This Row],[Física 
(E)]]/Tabla159[[#This Row],[Física
(C)]]</calculatedColumnFormula>
    </tableColumn>
    <tableColumn id="8" xr3:uid="{97AA9015-E37E-44E5-865B-9A896BD7EE58}" name="Financiero _x000a_(%) _x000a_H=F/D" dataDxfId="60">
      <calculatedColumnFormula>+Tabla159[[#This Row],[Financiera 
 (F)]]/Tabla159[[#This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59" dataDxfId="57" headerRowBorderDxfId="58" tableBorderDxfId="56" totalsRowBorderDxfId="55">
  <tableColumns count="10">
    <tableColumn id="1" xr3:uid="{00000000-0010-0000-0000-000001000000}" name="Producto" dataDxfId="54"/>
    <tableColumn id="2" xr3:uid="{00000000-0010-0000-0000-000002000000}" name="Indicador" dataDxfId="53"/>
    <tableColumn id="3" xr3:uid="{00000000-0010-0000-0000-000003000000}" name="Física_x000a_(A)" dataDxfId="52"/>
    <tableColumn id="4" xr3:uid="{00000000-0010-0000-0000-000004000000}" name="Financiera_x000a_(B)" dataDxfId="51"/>
    <tableColumn id="9" xr3:uid="{00000000-0010-0000-0000-000009000000}" name="Física_x000a_(C)" dataDxfId="50"/>
    <tableColumn id="10" xr3:uid="{00000000-0010-0000-0000-00000A000000}" name="Financiera_x000a_(D)" dataDxfId="49"/>
    <tableColumn id="5" xr3:uid="{00000000-0010-0000-0000-000005000000}" name="Física _x000a_(E)" dataDxfId="48"/>
    <tableColumn id="6" xr3:uid="{00000000-0010-0000-0000-000006000000}" name="Financiera _x000a_ (F)" dataDxfId="47"/>
    <tableColumn id="7" xr3:uid="{00000000-0010-0000-0000-000007000000}" name="Física _x000a_(%)_x000a_ G=E/C" dataDxfId="46" dataCellStyle="Porcentaje">
      <calculatedColumnFormula>+Tabla1[[#This Row],[Física 
(E)]]/Tabla1[[#This Row],[Física
(C)]]</calculatedColumnFormula>
    </tableColumn>
    <tableColumn id="8" xr3:uid="{00000000-0010-0000-0000-000008000000}"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44" dataDxfId="42" headerRowBorderDxfId="43" tableBorderDxfId="41" totalsRowBorderDxfId="40">
  <tableColumns count="10">
    <tableColumn id="1" xr3:uid="{00000000-0010-0000-0500-000001000000}" name="Producto" dataDxfId="39"/>
    <tableColumn id="2" xr3:uid="{00000000-0010-0000-0500-000002000000}" name="Indicador" dataDxfId="38"/>
    <tableColumn id="3" xr3:uid="{00000000-0010-0000-0500-000003000000}" name="Física_x000a_(A)" dataDxfId="37"/>
    <tableColumn id="4" xr3:uid="{00000000-0010-0000-0500-000004000000}" name="Financiera_x000a_(B)" dataDxfId="36">
      <calculatedColumnFormula>+C25</calculatedColumnFormula>
    </tableColumn>
    <tableColumn id="9" xr3:uid="{00000000-0010-0000-0500-000009000000}" name="Física_x000a_(C)" dataDxfId="35"/>
    <tableColumn id="10" xr3:uid="{00000000-0010-0000-0500-00000A000000}" name="Financiera_x000a_(D)" dataDxfId="34"/>
    <tableColumn id="5" xr3:uid="{00000000-0010-0000-0500-000005000000}" name="Física _x000a_(E)" dataDxfId="33"/>
    <tableColumn id="6" xr3:uid="{00000000-0010-0000-0500-000006000000}" name="Financiera _x000a_ (F)" dataDxfId="32"/>
    <tableColumn id="7" xr3:uid="{00000000-0010-0000-0500-000007000000}" name="Física _x000a_(%)_x000a_ G=E/C" dataDxfId="31" dataCellStyle="Porcentaje">
      <calculatedColumnFormula>+Tabla16[[#This Row],[Física 
(E)]]/Tabla16[[#This Row],[Física
(C)]]</calculatedColumnFormula>
    </tableColumn>
    <tableColumn id="8" xr3:uid="{00000000-0010-0000-0500-000008000000}" name="Financiero _x000a_(%) _x000a_H=F/D" dataDxfId="30">
      <calculatedColumnFormula>+Tabla16[[#This Row],[Financiera 
 (F)]]/Tabla16[[#This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29" totalsRowShown="0" headerRowDxfId="29" dataDxfId="27" headerRowBorderDxfId="28" tableBorderDxfId="26" totalsRowBorderDxfId="25">
  <tableColumns count="10">
    <tableColumn id="1" xr3:uid="{00000000-0010-0000-0600-000001000000}" name="Producto" dataDxfId="24"/>
    <tableColumn id="2" xr3:uid="{00000000-0010-0000-0600-000002000000}" name="Indicador" dataDxfId="23"/>
    <tableColumn id="3" xr3:uid="{00000000-0010-0000-0600-000003000000}" name="Física_x000a_(A)" dataDxfId="22"/>
    <tableColumn id="4" xr3:uid="{00000000-0010-0000-0600-000004000000}" name="Financiera_x000a_(B)" dataDxfId="21">
      <calculatedColumnFormula>+C25</calculatedColumnFormula>
    </tableColumn>
    <tableColumn id="9" xr3:uid="{00000000-0010-0000-0600-000009000000}" name="Física_x000a_(C)" dataDxfId="20"/>
    <tableColumn id="10" xr3:uid="{00000000-0010-0000-0600-00000A000000}" name="Financiera_x000a_(D)" dataDxfId="19">
      <calculatedColumnFormula>Tabla17[[#This Row],[Financiera
(B)]]/4</calculatedColumnFormula>
    </tableColumn>
    <tableColumn id="5" xr3:uid="{00000000-0010-0000-0600-000005000000}" name="Física _x000a_(E)" dataDxfId="18"/>
    <tableColumn id="6" xr3:uid="{00000000-0010-0000-0600-000006000000}" name="Financiera _x000a_ (F)" dataDxfId="17">
      <calculatedColumnFormula>Tabla17[[#This Row],[Financiera
(D)]]</calculatedColumnFormula>
    </tableColumn>
    <tableColumn id="7" xr3:uid="{00000000-0010-0000-0600-000007000000}" name="Física _x000a_(%)_x000a_ G=E/C" dataDxfId="16" dataCellStyle="Porcentaje">
      <calculatedColumnFormula>+Tabla17[[#This Row],[Física 
(E)]]/Tabla17[[#This Row],[Física
(C)]]</calculatedColumnFormula>
    </tableColumn>
    <tableColumn id="8" xr3:uid="{00000000-0010-0000-0600-000008000000}" name="Financiero _x000a_(%) _x000a_H=F/D" dataDxfId="15">
      <calculatedColumnFormula>+Tabla17[[#This Row],[Financiera 
 (F)]]/Tabla17[[#This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M46"/>
  <sheetViews>
    <sheetView showGridLines="0" topLeftCell="A35" workbookViewId="0">
      <selection activeCell="D44" sqref="D44:F44"/>
    </sheetView>
  </sheetViews>
  <sheetFormatPr baseColWidth="10" defaultColWidth="11.42578125" defaultRowHeight="15" x14ac:dyDescent="0.25"/>
  <cols>
    <col min="1" max="1" width="24.85546875" style="6" customWidth="1"/>
    <col min="2" max="2" width="13.7109375" style="6" bestFit="1" customWidth="1"/>
    <col min="3" max="9" width="12.7109375" style="6" customWidth="1"/>
    <col min="10" max="10" width="13.85546875" style="6" customWidth="1"/>
    <col min="11" max="11" width="15.42578125" customWidth="1"/>
    <col min="12" max="13" width="12.710937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107</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75" t="s">
        <v>108</v>
      </c>
      <c r="C11" s="98"/>
      <c r="D11" s="98"/>
      <c r="E11" s="98"/>
      <c r="F11" s="98"/>
      <c r="G11" s="98"/>
      <c r="H11" s="98"/>
      <c r="I11" s="98"/>
      <c r="J11" s="99"/>
    </row>
    <row r="12" spans="1:10" ht="49.5" customHeight="1" x14ac:dyDescent="0.25">
      <c r="A12" s="4" t="s">
        <v>15</v>
      </c>
      <c r="B12" s="75" t="s">
        <v>109</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3">
        <v>3</v>
      </c>
      <c r="C14" s="91" t="str">
        <f>IFERROR(VLOOKUP(B14,'[1]Validacion datos'!A2:B5,2,FALSE),"")</f>
        <v>DESARROLLO PRODUCTIVO</v>
      </c>
      <c r="D14" s="91"/>
      <c r="E14" s="91"/>
      <c r="F14" s="91"/>
      <c r="G14" s="91"/>
      <c r="H14" s="91"/>
      <c r="I14" s="91"/>
      <c r="J14" s="91"/>
    </row>
    <row r="15" spans="1:10"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0" ht="23.1" customHeight="1"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3" ht="15.75" x14ac:dyDescent="0.25">
      <c r="A17" s="66" t="s">
        <v>22</v>
      </c>
      <c r="B17" s="67"/>
      <c r="C17" s="67"/>
      <c r="D17" s="67"/>
      <c r="E17" s="67"/>
      <c r="F17" s="67"/>
      <c r="G17" s="67"/>
      <c r="H17" s="67"/>
      <c r="I17" s="67"/>
      <c r="J17" s="68"/>
    </row>
    <row r="18" spans="1:13" ht="29.25" customHeight="1" x14ac:dyDescent="0.25">
      <c r="A18" s="4" t="s">
        <v>23</v>
      </c>
      <c r="B18" s="75" t="s">
        <v>86</v>
      </c>
      <c r="C18" s="75"/>
      <c r="D18" s="75"/>
      <c r="E18" s="75"/>
      <c r="F18" s="75"/>
      <c r="G18" s="75"/>
      <c r="H18" s="75"/>
      <c r="I18" s="75"/>
      <c r="J18" s="76"/>
    </row>
    <row r="19" spans="1:13" ht="33" customHeight="1" x14ac:dyDescent="0.25">
      <c r="A19" s="9" t="s">
        <v>25</v>
      </c>
      <c r="B19" s="75" t="s">
        <v>124</v>
      </c>
      <c r="C19" s="75"/>
      <c r="D19" s="75"/>
      <c r="E19" s="75"/>
      <c r="F19" s="75"/>
      <c r="G19" s="75"/>
      <c r="H19" s="75"/>
      <c r="I19" s="75"/>
      <c r="J19" s="76"/>
    </row>
    <row r="20" spans="1:13" ht="34.5" customHeight="1" x14ac:dyDescent="0.25">
      <c r="A20" s="9" t="s">
        <v>26</v>
      </c>
      <c r="B20" s="75" t="s">
        <v>82</v>
      </c>
      <c r="C20" s="75"/>
      <c r="D20" s="75"/>
      <c r="E20" s="75"/>
      <c r="F20" s="75"/>
      <c r="G20" s="75"/>
      <c r="H20" s="75"/>
      <c r="I20" s="75"/>
      <c r="J20" s="76"/>
    </row>
    <row r="21" spans="1:13" ht="60" customHeight="1" x14ac:dyDescent="0.25">
      <c r="A21" s="9" t="s">
        <v>28</v>
      </c>
      <c r="B21" s="75" t="s">
        <v>87</v>
      </c>
      <c r="C21" s="75"/>
      <c r="D21" s="75"/>
      <c r="E21" s="75"/>
      <c r="F21" s="75"/>
      <c r="G21" s="75"/>
      <c r="H21" s="75"/>
      <c r="I21" s="75"/>
      <c r="J21" s="76"/>
    </row>
    <row r="22" spans="1:13" ht="15.75" x14ac:dyDescent="0.25">
      <c r="A22" s="66" t="s">
        <v>29</v>
      </c>
      <c r="B22" s="67"/>
      <c r="C22" s="67"/>
      <c r="D22" s="67"/>
      <c r="E22" s="67"/>
      <c r="F22" s="67"/>
      <c r="G22" s="67"/>
      <c r="H22" s="67"/>
      <c r="I22" s="67"/>
      <c r="J22" s="68"/>
    </row>
    <row r="23" spans="1:13" ht="15.75" x14ac:dyDescent="0.25">
      <c r="A23" s="69" t="s">
        <v>30</v>
      </c>
      <c r="B23" s="70"/>
      <c r="C23" s="70"/>
      <c r="D23" s="70"/>
      <c r="E23" s="70"/>
      <c r="F23" s="70"/>
      <c r="G23" s="70"/>
      <c r="H23" s="70"/>
      <c r="I23" s="70"/>
      <c r="J23" s="71"/>
    </row>
    <row r="24" spans="1:13" ht="15" customHeight="1" x14ac:dyDescent="0.25">
      <c r="A24" s="86" t="s">
        <v>31</v>
      </c>
      <c r="B24" s="87"/>
      <c r="C24" s="88" t="s">
        <v>32</v>
      </c>
      <c r="D24" s="89"/>
      <c r="E24" s="89"/>
      <c r="F24" s="89" t="s">
        <v>33</v>
      </c>
      <c r="G24" s="89"/>
      <c r="H24" s="87"/>
      <c r="I24" s="88" t="s">
        <v>34</v>
      </c>
      <c r="J24" s="90"/>
    </row>
    <row r="25" spans="1:13" x14ac:dyDescent="0.25">
      <c r="A25" s="79">
        <v>56347970</v>
      </c>
      <c r="B25" s="80"/>
      <c r="C25" s="81">
        <v>72093666.909999996</v>
      </c>
      <c r="D25" s="82"/>
      <c r="E25" s="83"/>
      <c r="F25" s="81">
        <v>31436878.219999999</v>
      </c>
      <c r="G25" s="82"/>
      <c r="H25" s="83"/>
      <c r="I25" s="84">
        <f>+F25/C25</f>
        <v>0.43605603054211467</v>
      </c>
      <c r="J25" s="85"/>
    </row>
    <row r="26" spans="1:13" ht="15.75" x14ac:dyDescent="0.25">
      <c r="A26" s="69" t="s">
        <v>35</v>
      </c>
      <c r="B26" s="70"/>
      <c r="C26" s="70"/>
      <c r="D26" s="70"/>
      <c r="E26" s="70"/>
      <c r="F26" s="70"/>
      <c r="G26" s="70"/>
      <c r="H26" s="70"/>
      <c r="I26" s="70"/>
      <c r="J26" s="71"/>
    </row>
    <row r="27" spans="1:13" x14ac:dyDescent="0.25">
      <c r="A27" s="5"/>
      <c r="B27"/>
      <c r="C27" s="72" t="s">
        <v>36</v>
      </c>
      <c r="D27" s="73"/>
      <c r="E27" s="72" t="s">
        <v>97</v>
      </c>
      <c r="F27" s="73"/>
      <c r="G27" s="72" t="s">
        <v>98</v>
      </c>
      <c r="H27" s="72"/>
      <c r="I27" s="72" t="s">
        <v>37</v>
      </c>
      <c r="J27" s="74"/>
    </row>
    <row r="28" spans="1:13" ht="38.25" x14ac:dyDescent="0.25">
      <c r="A28" s="10" t="s">
        <v>38</v>
      </c>
      <c r="B28" s="11" t="s">
        <v>39</v>
      </c>
      <c r="C28" s="11" t="s">
        <v>40</v>
      </c>
      <c r="D28" s="11" t="s">
        <v>41</v>
      </c>
      <c r="E28" s="11" t="s">
        <v>42</v>
      </c>
      <c r="F28" s="11" t="s">
        <v>43</v>
      </c>
      <c r="G28" s="11" t="s">
        <v>44</v>
      </c>
      <c r="H28" s="11" t="s">
        <v>45</v>
      </c>
      <c r="I28" s="11" t="s">
        <v>46</v>
      </c>
      <c r="J28" s="12" t="s">
        <v>47</v>
      </c>
    </row>
    <row r="29" spans="1:13" ht="111.75" customHeight="1" x14ac:dyDescent="0.25">
      <c r="A29" s="29" t="s">
        <v>125</v>
      </c>
      <c r="B29" s="30" t="s">
        <v>88</v>
      </c>
      <c r="C29" s="13">
        <v>60</v>
      </c>
      <c r="D29" s="31">
        <v>153542965.59</v>
      </c>
      <c r="E29" s="13">
        <v>30</v>
      </c>
      <c r="F29" s="14">
        <v>26081825.280000001</v>
      </c>
      <c r="G29" s="15">
        <v>34</v>
      </c>
      <c r="H29" s="31">
        <v>18957613.220000003</v>
      </c>
      <c r="I29" s="16">
        <f>+Tabla14[[#This Row],[Física 
(E)]]/Tabla14[[#This Row],[Física
(C)]]</f>
        <v>1.1333333333333333</v>
      </c>
      <c r="J29" s="17">
        <f>+Tabla14[[#This Row],[Financiera 
 (F)]]/Tabla14[[#This Row],[Financiera
(D)]]</f>
        <v>0.72685147670769157</v>
      </c>
    </row>
    <row r="30" spans="1:13" ht="15.75" x14ac:dyDescent="0.25">
      <c r="A30" s="66" t="s">
        <v>49</v>
      </c>
      <c r="B30" s="67"/>
      <c r="C30" s="67"/>
      <c r="D30" s="67"/>
      <c r="E30" s="67"/>
      <c r="F30" s="67"/>
      <c r="G30" s="67"/>
      <c r="H30" s="67"/>
      <c r="I30" s="67"/>
      <c r="J30" s="68"/>
      <c r="K30" s="50"/>
      <c r="L30" s="50"/>
      <c r="M30" s="50"/>
    </row>
    <row r="31" spans="1:13" ht="15.75" x14ac:dyDescent="0.25">
      <c r="A31" s="69" t="s">
        <v>50</v>
      </c>
      <c r="B31" s="70"/>
      <c r="C31" s="70"/>
      <c r="D31" s="70"/>
      <c r="E31" s="70"/>
      <c r="F31" s="70"/>
      <c r="G31" s="70"/>
      <c r="H31" s="70"/>
      <c r="I31" s="70"/>
      <c r="J31" s="71"/>
      <c r="K31" s="50"/>
    </row>
    <row r="32" spans="1:13" x14ac:dyDescent="0.25">
      <c r="A32" s="18" t="s">
        <v>51</v>
      </c>
      <c r="B32" s="75" t="s">
        <v>126</v>
      </c>
      <c r="C32" s="75"/>
      <c r="D32" s="75"/>
      <c r="E32" s="75"/>
      <c r="F32" s="75"/>
      <c r="G32" s="75"/>
      <c r="H32" s="75"/>
      <c r="I32" s="75"/>
      <c r="J32" s="76"/>
      <c r="K32" s="50"/>
      <c r="L32" s="50"/>
    </row>
    <row r="33" spans="1:13" ht="33.75" customHeight="1" x14ac:dyDescent="0.25">
      <c r="A33" s="18" t="s">
        <v>52</v>
      </c>
      <c r="B33" s="77" t="s">
        <v>127</v>
      </c>
      <c r="C33" s="77"/>
      <c r="D33" s="77"/>
      <c r="E33" s="77"/>
      <c r="F33" s="77"/>
      <c r="G33" s="77"/>
      <c r="H33" s="77"/>
      <c r="I33" s="77"/>
      <c r="J33" s="78"/>
    </row>
    <row r="34" spans="1:13" ht="38.1" customHeight="1" x14ac:dyDescent="0.25">
      <c r="A34" s="18" t="s">
        <v>53</v>
      </c>
      <c r="B34" s="75" t="s">
        <v>128</v>
      </c>
      <c r="C34" s="75"/>
      <c r="D34" s="75"/>
      <c r="E34" s="75"/>
      <c r="F34" s="75"/>
      <c r="G34" s="75"/>
      <c r="H34" s="75"/>
      <c r="I34" s="75"/>
      <c r="J34" s="76"/>
      <c r="L34" s="50"/>
      <c r="M34" s="50"/>
    </row>
    <row r="35" spans="1:13" ht="83.25" customHeight="1" x14ac:dyDescent="0.25">
      <c r="A35" s="18" t="s">
        <v>54</v>
      </c>
      <c r="B35" s="77" t="s">
        <v>116</v>
      </c>
      <c r="C35" s="77"/>
      <c r="D35" s="77"/>
      <c r="E35" s="77"/>
      <c r="F35" s="77"/>
      <c r="G35" s="77"/>
      <c r="H35" s="77"/>
      <c r="I35" s="77"/>
      <c r="J35" s="78"/>
      <c r="L35" s="50"/>
    </row>
    <row r="36" spans="1:13" ht="15.75" x14ac:dyDescent="0.25">
      <c r="A36" s="66" t="s">
        <v>55</v>
      </c>
      <c r="B36" s="67"/>
      <c r="C36" s="67"/>
      <c r="D36" s="67"/>
      <c r="E36" s="67"/>
      <c r="F36" s="67"/>
      <c r="G36" s="67"/>
      <c r="H36" s="67"/>
      <c r="I36" s="67"/>
      <c r="J36" s="68"/>
    </row>
    <row r="37" spans="1:13" ht="15.75" x14ac:dyDescent="0.25">
      <c r="A37" s="56" t="s">
        <v>56</v>
      </c>
      <c r="B37" s="57"/>
      <c r="C37" s="57"/>
      <c r="D37" s="57"/>
      <c r="E37" s="57"/>
      <c r="F37" s="57"/>
      <c r="G37" s="57"/>
      <c r="H37" s="57"/>
      <c r="I37" s="57"/>
      <c r="J37" s="58"/>
    </row>
    <row r="38" spans="1:13" ht="27.75" customHeight="1" x14ac:dyDescent="0.25">
      <c r="A38" s="59"/>
      <c r="B38" s="60"/>
      <c r="C38" s="60"/>
      <c r="D38" s="60"/>
      <c r="E38" s="60"/>
      <c r="F38" s="60"/>
      <c r="G38" s="60"/>
      <c r="H38" s="60"/>
      <c r="I38" s="60"/>
      <c r="J38" s="61"/>
    </row>
    <row r="39" spans="1:13" ht="27.75" customHeight="1" x14ac:dyDescent="0.25">
      <c r="A39" s="24"/>
      <c r="B39" s="24"/>
      <c r="C39" s="24"/>
      <c r="D39" s="24"/>
      <c r="E39" s="24"/>
      <c r="F39" s="24"/>
      <c r="G39" s="24"/>
      <c r="H39" s="24"/>
      <c r="I39" s="24"/>
      <c r="J39" s="24"/>
    </row>
    <row r="40" spans="1:13" ht="30.75" customHeight="1" x14ac:dyDescent="0.25">
      <c r="A40" s="62" t="s">
        <v>58</v>
      </c>
      <c r="B40" s="62"/>
      <c r="C40" s="62"/>
      <c r="D40" s="62"/>
      <c r="E40" s="62"/>
      <c r="F40" s="62"/>
      <c r="G40" s="62"/>
      <c r="H40" s="62"/>
      <c r="I40" s="62"/>
      <c r="J40" s="62"/>
    </row>
    <row r="42" spans="1:13" x14ac:dyDescent="0.25">
      <c r="A42" s="27" t="s">
        <v>59</v>
      </c>
      <c r="B42" s="44">
        <f>A25</f>
        <v>56347970</v>
      </c>
      <c r="D42" s="40"/>
      <c r="E42" s="40"/>
      <c r="F42" s="40"/>
      <c r="H42" s="40"/>
      <c r="I42" s="40"/>
      <c r="J42" s="40"/>
    </row>
    <row r="43" spans="1:13" x14ac:dyDescent="0.25">
      <c r="A43" s="27" t="s">
        <v>60</v>
      </c>
      <c r="B43" s="44">
        <f>C25</f>
        <v>72093666.909999996</v>
      </c>
      <c r="D43" s="63" t="s">
        <v>104</v>
      </c>
      <c r="E43" s="63"/>
      <c r="F43" s="63"/>
      <c r="H43" s="65" t="s">
        <v>106</v>
      </c>
      <c r="I43" s="65"/>
      <c r="J43" s="65"/>
    </row>
    <row r="44" spans="1:13" x14ac:dyDescent="0.25">
      <c r="A44" s="27" t="s">
        <v>71</v>
      </c>
      <c r="B44" s="44">
        <f>F25</f>
        <v>31436878.219999999</v>
      </c>
      <c r="D44" s="64" t="s">
        <v>105</v>
      </c>
      <c r="E44" s="64"/>
      <c r="F44" s="64"/>
      <c r="H44" s="6" t="s">
        <v>123</v>
      </c>
    </row>
    <row r="45" spans="1:13" x14ac:dyDescent="0.25">
      <c r="B45" s="45"/>
    </row>
    <row r="46" spans="1:13" x14ac:dyDescent="0.25">
      <c r="B46" s="45"/>
    </row>
  </sheetData>
  <mergeCells count="51">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 ref="H43:J43"/>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E29:F29 F28"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N47"/>
  <sheetViews>
    <sheetView showGridLines="0" topLeftCell="A39" workbookViewId="0">
      <selection activeCell="D43" sqref="D43:J44"/>
    </sheetView>
  </sheetViews>
  <sheetFormatPr baseColWidth="10" defaultColWidth="11.42578125" defaultRowHeight="15" x14ac:dyDescent="0.25"/>
  <cols>
    <col min="1" max="1" width="23" style="6" customWidth="1"/>
    <col min="2" max="2" width="13.7109375" style="6" bestFit="1" customWidth="1"/>
    <col min="3" max="9" width="12.7109375" style="6" customWidth="1"/>
    <col min="10" max="10" width="13.42578125" style="6" customWidth="1"/>
    <col min="11" max="11" width="11.42578125" style="6"/>
    <col min="12" max="12" width="11.7109375" bestFit="1" customWidth="1"/>
  </cols>
  <sheetData>
    <row r="1" spans="1:11" ht="21.75" thickBot="1" x14ac:dyDescent="0.3">
      <c r="A1" s="19"/>
      <c r="B1" s="104" t="s">
        <v>96</v>
      </c>
      <c r="C1" s="105"/>
      <c r="D1" s="105"/>
      <c r="E1" s="105"/>
      <c r="F1" s="105"/>
      <c r="G1" s="105"/>
      <c r="H1" s="105"/>
      <c r="I1" s="105"/>
      <c r="J1" s="106"/>
      <c r="K1" s="1"/>
    </row>
    <row r="2" spans="1:11" ht="21.75" thickBot="1" x14ac:dyDescent="0.3">
      <c r="A2" s="20"/>
      <c r="B2" s="107" t="s">
        <v>0</v>
      </c>
      <c r="C2" s="108"/>
      <c r="D2" s="107" t="s">
        <v>1</v>
      </c>
      <c r="E2" s="108"/>
      <c r="F2" s="108"/>
      <c r="G2" s="108"/>
      <c r="H2" s="109"/>
      <c r="I2" s="2" t="s">
        <v>2</v>
      </c>
      <c r="J2" s="3" t="s">
        <v>3</v>
      </c>
      <c r="K2" s="1"/>
    </row>
    <row r="3" spans="1:11" ht="21.75" thickBot="1" x14ac:dyDescent="0.3">
      <c r="A3" s="21"/>
      <c r="B3" s="110" t="s">
        <v>4</v>
      </c>
      <c r="C3" s="111"/>
      <c r="D3" s="110"/>
      <c r="E3" s="111"/>
      <c r="F3" s="111"/>
      <c r="G3" s="111"/>
      <c r="H3" s="112"/>
      <c r="I3" s="25">
        <v>45388</v>
      </c>
      <c r="J3" s="26"/>
      <c r="K3" s="1"/>
    </row>
    <row r="4" spans="1:11" x14ac:dyDescent="0.25">
      <c r="A4" s="100"/>
      <c r="B4" s="101"/>
      <c r="C4" s="101"/>
      <c r="D4" s="102"/>
      <c r="E4" s="102"/>
      <c r="F4" s="102"/>
      <c r="G4" s="102"/>
      <c r="H4" s="102"/>
      <c r="I4" s="101"/>
      <c r="J4" s="103"/>
      <c r="K4" s="1"/>
    </row>
    <row r="5" spans="1:11" ht="3" customHeight="1" x14ac:dyDescent="0.25">
      <c r="A5" s="92"/>
      <c r="B5" s="93"/>
      <c r="C5" s="93"/>
      <c r="D5" s="93"/>
      <c r="E5" s="93"/>
      <c r="F5" s="93"/>
      <c r="G5" s="93"/>
      <c r="H5" s="93"/>
      <c r="I5" s="93"/>
      <c r="J5" s="94"/>
      <c r="K5" s="1"/>
    </row>
    <row r="6" spans="1:11" ht="15.75" x14ac:dyDescent="0.25">
      <c r="A6" s="66" t="s">
        <v>107</v>
      </c>
      <c r="B6" s="67"/>
      <c r="C6" s="67"/>
      <c r="D6" s="67"/>
      <c r="E6" s="67"/>
      <c r="F6" s="67"/>
      <c r="G6" s="67"/>
      <c r="H6" s="67"/>
      <c r="I6" s="67"/>
      <c r="J6" s="68"/>
      <c r="K6" s="1"/>
    </row>
    <row r="7" spans="1:11" ht="15.75" x14ac:dyDescent="0.25">
      <c r="A7" s="69" t="s">
        <v>6</v>
      </c>
      <c r="B7" s="70"/>
      <c r="C7" s="70"/>
      <c r="D7" s="70"/>
      <c r="E7" s="70"/>
      <c r="F7" s="70"/>
      <c r="G7" s="70"/>
      <c r="H7" s="70"/>
      <c r="I7" s="70"/>
      <c r="J7" s="71"/>
      <c r="K7" s="1"/>
    </row>
    <row r="8" spans="1:11" x14ac:dyDescent="0.25">
      <c r="A8" s="4" t="s">
        <v>7</v>
      </c>
      <c r="B8" s="95" t="s">
        <v>8</v>
      </c>
      <c r="C8" s="96"/>
      <c r="D8" s="96"/>
      <c r="E8" s="96"/>
      <c r="F8" s="96"/>
      <c r="G8" s="96"/>
      <c r="H8" s="96"/>
      <c r="I8" s="96"/>
      <c r="J8" s="97"/>
      <c r="K8" s="1"/>
    </row>
    <row r="9" spans="1:11" ht="15" customHeight="1" x14ac:dyDescent="0.25">
      <c r="A9" s="22" t="s">
        <v>9</v>
      </c>
      <c r="B9" s="95" t="s">
        <v>10</v>
      </c>
      <c r="C9" s="96"/>
      <c r="D9" s="96"/>
      <c r="E9" s="96"/>
      <c r="F9" s="96"/>
      <c r="G9" s="96"/>
      <c r="H9" s="96"/>
      <c r="I9" s="96"/>
      <c r="J9" s="97"/>
      <c r="K9" s="1"/>
    </row>
    <row r="10" spans="1:11" x14ac:dyDescent="0.25">
      <c r="A10" s="22" t="s">
        <v>11</v>
      </c>
      <c r="B10" s="95" t="s">
        <v>12</v>
      </c>
      <c r="C10" s="96"/>
      <c r="D10" s="96"/>
      <c r="E10" s="96"/>
      <c r="F10" s="96"/>
      <c r="G10" s="96"/>
      <c r="H10" s="96"/>
      <c r="I10" s="96"/>
      <c r="J10" s="97"/>
      <c r="K10" s="1"/>
    </row>
    <row r="11" spans="1:11" ht="44.25" customHeight="1" x14ac:dyDescent="0.25">
      <c r="A11" s="4" t="s">
        <v>13</v>
      </c>
      <c r="B11" s="75" t="s">
        <v>108</v>
      </c>
      <c r="C11" s="98"/>
      <c r="D11" s="98"/>
      <c r="E11" s="98"/>
      <c r="F11" s="98"/>
      <c r="G11" s="98"/>
      <c r="H11" s="98"/>
      <c r="I11" s="98"/>
      <c r="J11" s="99"/>
    </row>
    <row r="12" spans="1:11" ht="49.5" customHeight="1" x14ac:dyDescent="0.25">
      <c r="A12" s="4" t="s">
        <v>15</v>
      </c>
      <c r="B12" s="75" t="s">
        <v>109</v>
      </c>
      <c r="C12" s="98"/>
      <c r="D12" s="98"/>
      <c r="E12" s="98"/>
      <c r="F12" s="98"/>
      <c r="G12" s="98"/>
      <c r="H12" s="98"/>
      <c r="I12" s="98"/>
      <c r="J12" s="99"/>
    </row>
    <row r="13" spans="1:11" ht="15.75" x14ac:dyDescent="0.25">
      <c r="A13" s="66" t="s">
        <v>17</v>
      </c>
      <c r="B13" s="67"/>
      <c r="C13" s="67"/>
      <c r="D13" s="67"/>
      <c r="E13" s="67"/>
      <c r="F13" s="67"/>
      <c r="G13" s="67"/>
      <c r="H13" s="67"/>
      <c r="I13" s="67"/>
      <c r="J13" s="68"/>
    </row>
    <row r="14" spans="1:11" ht="27.75" customHeight="1" x14ac:dyDescent="0.25">
      <c r="A14" s="4" t="s">
        <v>18</v>
      </c>
      <c r="B14" s="23">
        <v>3</v>
      </c>
      <c r="C14" s="91" t="str">
        <f>IFERROR(VLOOKUP(B14,'[1]Validacion datos'!A2:B5,2,FALSE),"")</f>
        <v>DESARROLLO PRODUCTIVO</v>
      </c>
      <c r="D14" s="91"/>
      <c r="E14" s="91"/>
      <c r="F14" s="91"/>
      <c r="G14" s="91"/>
      <c r="H14" s="91"/>
      <c r="I14" s="91"/>
      <c r="J14" s="91"/>
    </row>
    <row r="15" spans="1:11"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1" ht="21.6" customHeight="1"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4" ht="15.75" x14ac:dyDescent="0.25">
      <c r="A17" s="66" t="s">
        <v>22</v>
      </c>
      <c r="B17" s="67"/>
      <c r="C17" s="67"/>
      <c r="D17" s="67"/>
      <c r="E17" s="67"/>
      <c r="F17" s="67"/>
      <c r="G17" s="67"/>
      <c r="H17" s="67"/>
      <c r="I17" s="67"/>
      <c r="J17" s="68"/>
    </row>
    <row r="18" spans="1:14" ht="29.25" customHeight="1" x14ac:dyDescent="0.25">
      <c r="A18" s="4" t="s">
        <v>23</v>
      </c>
      <c r="B18" s="75" t="s">
        <v>110</v>
      </c>
      <c r="C18" s="75"/>
      <c r="D18" s="75"/>
      <c r="E18" s="75"/>
      <c r="F18" s="75"/>
      <c r="G18" s="75"/>
      <c r="H18" s="75"/>
      <c r="I18" s="75"/>
      <c r="J18" s="76"/>
    </row>
    <row r="19" spans="1:14" ht="33" customHeight="1" x14ac:dyDescent="0.25">
      <c r="A19" s="9" t="s">
        <v>25</v>
      </c>
      <c r="B19" s="75" t="s">
        <v>129</v>
      </c>
      <c r="C19" s="75"/>
      <c r="D19" s="75"/>
      <c r="E19" s="75"/>
      <c r="F19" s="75"/>
      <c r="G19" s="75"/>
      <c r="H19" s="75"/>
      <c r="I19" s="75"/>
      <c r="J19" s="76"/>
    </row>
    <row r="20" spans="1:14" ht="34.5" customHeight="1" x14ac:dyDescent="0.25">
      <c r="A20" s="9" t="s">
        <v>26</v>
      </c>
      <c r="B20" s="75" t="s">
        <v>82</v>
      </c>
      <c r="C20" s="75"/>
      <c r="D20" s="75"/>
      <c r="E20" s="75"/>
      <c r="F20" s="75"/>
      <c r="G20" s="75"/>
      <c r="H20" s="75"/>
      <c r="I20" s="75"/>
      <c r="J20" s="76"/>
    </row>
    <row r="21" spans="1:14" ht="40.5" customHeight="1" x14ac:dyDescent="0.25">
      <c r="A21" s="9" t="s">
        <v>28</v>
      </c>
      <c r="B21" s="75" t="s">
        <v>130</v>
      </c>
      <c r="C21" s="75"/>
      <c r="D21" s="75"/>
      <c r="E21" s="75"/>
      <c r="F21" s="75"/>
      <c r="G21" s="75"/>
      <c r="H21" s="75"/>
      <c r="I21" s="75"/>
      <c r="J21" s="76"/>
      <c r="K21" s="1"/>
    </row>
    <row r="22" spans="1:14" ht="15.75" x14ac:dyDescent="0.25">
      <c r="A22" s="66" t="s">
        <v>29</v>
      </c>
      <c r="B22" s="67"/>
      <c r="C22" s="67"/>
      <c r="D22" s="67"/>
      <c r="E22" s="67"/>
      <c r="F22" s="67"/>
      <c r="G22" s="67"/>
      <c r="H22" s="67"/>
      <c r="I22" s="67"/>
      <c r="J22" s="68"/>
    </row>
    <row r="23" spans="1:14" ht="15.75" x14ac:dyDescent="0.25">
      <c r="A23" s="69" t="s">
        <v>30</v>
      </c>
      <c r="B23" s="70"/>
      <c r="C23" s="70"/>
      <c r="D23" s="70"/>
      <c r="E23" s="70"/>
      <c r="F23" s="70"/>
      <c r="G23" s="70"/>
      <c r="H23" s="70"/>
      <c r="I23" s="70"/>
      <c r="J23" s="71"/>
      <c r="K23" s="1"/>
    </row>
    <row r="24" spans="1:14" ht="15" customHeight="1" x14ac:dyDescent="0.25">
      <c r="A24" s="86" t="s">
        <v>31</v>
      </c>
      <c r="B24" s="87"/>
      <c r="C24" s="88" t="s">
        <v>32</v>
      </c>
      <c r="D24" s="89"/>
      <c r="E24" s="89"/>
      <c r="F24" s="89" t="s">
        <v>33</v>
      </c>
      <c r="G24" s="89"/>
      <c r="H24" s="87"/>
      <c r="I24" s="88" t="s">
        <v>34</v>
      </c>
      <c r="J24" s="90"/>
    </row>
    <row r="25" spans="1:14" x14ac:dyDescent="0.25">
      <c r="A25" s="79">
        <v>45098866</v>
      </c>
      <c r="B25" s="80"/>
      <c r="C25" s="81">
        <v>10789804.109999999</v>
      </c>
      <c r="D25" s="82"/>
      <c r="E25" s="83"/>
      <c r="F25" s="81">
        <v>7055996.2999999998</v>
      </c>
      <c r="G25" s="82"/>
      <c r="H25" s="83"/>
      <c r="I25" s="113">
        <f>+F25/C25</f>
        <v>0.65395036166231202</v>
      </c>
      <c r="J25" s="114"/>
    </row>
    <row r="26" spans="1:14" ht="15.75" x14ac:dyDescent="0.25">
      <c r="A26" s="69" t="s">
        <v>35</v>
      </c>
      <c r="B26" s="70"/>
      <c r="C26" s="70"/>
      <c r="D26" s="70"/>
      <c r="E26" s="70"/>
      <c r="F26" s="70"/>
      <c r="G26" s="70"/>
      <c r="H26" s="70"/>
      <c r="I26" s="70"/>
      <c r="J26" s="71"/>
      <c r="K26" s="1"/>
    </row>
    <row r="27" spans="1:14" x14ac:dyDescent="0.25">
      <c r="A27" s="5"/>
      <c r="B27"/>
      <c r="C27" s="72" t="s">
        <v>36</v>
      </c>
      <c r="D27" s="73"/>
      <c r="E27" s="72" t="s">
        <v>97</v>
      </c>
      <c r="F27" s="73"/>
      <c r="G27" s="72" t="s">
        <v>98</v>
      </c>
      <c r="H27" s="72"/>
      <c r="I27" s="72" t="s">
        <v>37</v>
      </c>
      <c r="J27" s="74"/>
    </row>
    <row r="28" spans="1:14" ht="38.25" x14ac:dyDescent="0.25">
      <c r="A28" s="10" t="s">
        <v>38</v>
      </c>
      <c r="B28" s="11" t="s">
        <v>39</v>
      </c>
      <c r="C28" s="11" t="s">
        <v>40</v>
      </c>
      <c r="D28" s="11" t="s">
        <v>41</v>
      </c>
      <c r="E28" s="11" t="s">
        <v>42</v>
      </c>
      <c r="F28" s="11" t="s">
        <v>43</v>
      </c>
      <c r="G28" s="11" t="s">
        <v>44</v>
      </c>
      <c r="H28" s="11" t="s">
        <v>45</v>
      </c>
      <c r="I28" s="11" t="s">
        <v>46</v>
      </c>
      <c r="J28" s="12" t="s">
        <v>47</v>
      </c>
    </row>
    <row r="29" spans="1:14" ht="72.75" customHeight="1" x14ac:dyDescent="0.25">
      <c r="A29" s="29" t="s">
        <v>89</v>
      </c>
      <c r="B29" s="30" t="s">
        <v>90</v>
      </c>
      <c r="C29" s="13">
        <v>50</v>
      </c>
      <c r="D29" s="31">
        <v>32397686.620000005</v>
      </c>
      <c r="E29" s="13">
        <v>25</v>
      </c>
      <c r="F29" s="14">
        <v>2779430</v>
      </c>
      <c r="G29" s="15">
        <v>25</v>
      </c>
      <c r="H29" s="31">
        <v>3051323.04</v>
      </c>
      <c r="I29" s="16">
        <f>+Tabla15[[#This Row],[Física 
(E)]]/Tabla15[[#This Row],[Física
(C)]]</f>
        <v>1</v>
      </c>
      <c r="J29" s="17">
        <f>+Tabla15[[#This Row],[Financiera 
 (F)]]/Tabla15[[#This Row],[Financiera
(D)]]</f>
        <v>1.0978233090957499</v>
      </c>
      <c r="L29" s="50"/>
      <c r="N29" s="53"/>
    </row>
    <row r="30" spans="1:14" ht="15.75" x14ac:dyDescent="0.25">
      <c r="A30" s="66" t="s">
        <v>49</v>
      </c>
      <c r="B30" s="67"/>
      <c r="C30" s="67"/>
      <c r="D30" s="67"/>
      <c r="E30" s="67"/>
      <c r="F30" s="67"/>
      <c r="G30" s="67"/>
      <c r="H30" s="67"/>
      <c r="I30" s="67"/>
      <c r="J30" s="68"/>
      <c r="L30" s="50"/>
      <c r="M30" s="50"/>
    </row>
    <row r="31" spans="1:14" ht="15.75" x14ac:dyDescent="0.25">
      <c r="A31" s="69" t="s">
        <v>50</v>
      </c>
      <c r="B31" s="70"/>
      <c r="C31" s="70"/>
      <c r="D31" s="70"/>
      <c r="E31" s="70"/>
      <c r="F31" s="70"/>
      <c r="G31" s="70"/>
      <c r="H31" s="70"/>
      <c r="I31" s="70"/>
      <c r="J31" s="71"/>
      <c r="K31" s="1"/>
      <c r="L31" s="50"/>
    </row>
    <row r="32" spans="1:14" x14ac:dyDescent="0.25">
      <c r="A32" s="18" t="s">
        <v>51</v>
      </c>
      <c r="B32" s="75" t="s">
        <v>91</v>
      </c>
      <c r="C32" s="75"/>
      <c r="D32" s="75"/>
      <c r="E32" s="75"/>
      <c r="F32" s="75"/>
      <c r="G32" s="75"/>
      <c r="H32" s="75"/>
      <c r="I32" s="75"/>
      <c r="J32" s="76"/>
      <c r="L32" s="50"/>
      <c r="M32" s="50"/>
    </row>
    <row r="33" spans="1:12" ht="30" x14ac:dyDescent="0.25">
      <c r="A33" s="18" t="s">
        <v>52</v>
      </c>
      <c r="B33" s="75" t="s">
        <v>92</v>
      </c>
      <c r="C33" s="75"/>
      <c r="D33" s="75"/>
      <c r="E33" s="75"/>
      <c r="F33" s="75"/>
      <c r="G33" s="75"/>
      <c r="H33" s="75"/>
      <c r="I33" s="75"/>
      <c r="J33" s="76"/>
      <c r="L33" s="50"/>
    </row>
    <row r="34" spans="1:12" ht="42.75" customHeight="1" x14ac:dyDescent="0.25">
      <c r="A34" s="18" t="s">
        <v>53</v>
      </c>
      <c r="B34" s="75" t="s">
        <v>103</v>
      </c>
      <c r="C34" s="75"/>
      <c r="D34" s="75"/>
      <c r="E34" s="75"/>
      <c r="F34" s="75"/>
      <c r="G34" s="75"/>
      <c r="H34" s="75"/>
      <c r="I34" s="75"/>
      <c r="J34" s="76"/>
    </row>
    <row r="35" spans="1:12" ht="56.25" customHeight="1" x14ac:dyDescent="0.25">
      <c r="A35" s="18" t="s">
        <v>54</v>
      </c>
      <c r="B35" s="75" t="s">
        <v>117</v>
      </c>
      <c r="C35" s="75"/>
      <c r="D35" s="75"/>
      <c r="E35" s="75"/>
      <c r="F35" s="75"/>
      <c r="G35" s="75"/>
      <c r="H35" s="75"/>
      <c r="I35" s="75"/>
      <c r="J35" s="76"/>
    </row>
    <row r="36" spans="1:12" ht="20.25" customHeight="1" x14ac:dyDescent="0.25">
      <c r="A36" s="66" t="s">
        <v>55</v>
      </c>
      <c r="B36" s="67"/>
      <c r="C36" s="67"/>
      <c r="D36" s="67"/>
      <c r="E36" s="67"/>
      <c r="F36" s="67"/>
      <c r="G36" s="67"/>
      <c r="H36" s="67"/>
      <c r="I36" s="67"/>
      <c r="J36" s="68"/>
    </row>
    <row r="37" spans="1:12" ht="15.75" x14ac:dyDescent="0.25">
      <c r="A37" s="56" t="s">
        <v>56</v>
      </c>
      <c r="B37" s="57"/>
      <c r="C37" s="57"/>
      <c r="D37" s="57"/>
      <c r="E37" s="57"/>
      <c r="F37" s="57"/>
      <c r="G37" s="57"/>
      <c r="H37" s="57"/>
      <c r="I37" s="57"/>
      <c r="J37" s="58"/>
      <c r="K37" s="1"/>
    </row>
    <row r="38" spans="1:12" ht="27.75" customHeight="1" x14ac:dyDescent="0.25">
      <c r="A38" s="59"/>
      <c r="B38" s="60"/>
      <c r="C38" s="60"/>
      <c r="D38" s="60"/>
      <c r="E38" s="60"/>
      <c r="F38" s="60"/>
      <c r="G38" s="60"/>
      <c r="H38" s="60"/>
      <c r="I38" s="60"/>
      <c r="J38" s="61"/>
    </row>
    <row r="39" spans="1:12" ht="27.75" customHeight="1" x14ac:dyDescent="0.25">
      <c r="A39" s="24"/>
      <c r="B39" s="24"/>
      <c r="C39" s="24"/>
      <c r="D39" s="24"/>
      <c r="E39" s="24"/>
      <c r="F39" s="24"/>
      <c r="G39" s="24"/>
      <c r="H39" s="24"/>
      <c r="I39" s="24"/>
      <c r="J39" s="24"/>
    </row>
    <row r="40" spans="1:12" ht="30.75" customHeight="1" x14ac:dyDescent="0.25">
      <c r="A40" s="62" t="s">
        <v>58</v>
      </c>
      <c r="B40" s="62"/>
      <c r="C40" s="62"/>
      <c r="D40" s="62"/>
      <c r="E40" s="62"/>
      <c r="F40" s="62"/>
      <c r="G40" s="62"/>
      <c r="H40" s="62"/>
      <c r="I40" s="62"/>
      <c r="J40" s="62"/>
    </row>
    <row r="41" spans="1:12" ht="22.5" customHeight="1" x14ac:dyDescent="0.25">
      <c r="B41" s="45"/>
      <c r="C41" s="45"/>
    </row>
    <row r="42" spans="1:12" ht="19.5" customHeight="1" x14ac:dyDescent="0.25">
      <c r="A42" s="27" t="s">
        <v>59</v>
      </c>
      <c r="B42" s="44">
        <f>+A25</f>
        <v>45098866</v>
      </c>
      <c r="C42" s="45"/>
      <c r="D42" s="40"/>
      <c r="E42" s="40"/>
      <c r="F42" s="40"/>
      <c r="H42" s="40"/>
      <c r="I42" s="40"/>
      <c r="J42" s="40"/>
    </row>
    <row r="43" spans="1:12" ht="20.25" customHeight="1" x14ac:dyDescent="0.25">
      <c r="A43" s="27" t="s">
        <v>60</v>
      </c>
      <c r="B43" s="44">
        <f>+C25</f>
        <v>10789804.109999999</v>
      </c>
      <c r="C43" s="45"/>
      <c r="D43" s="63" t="s">
        <v>104</v>
      </c>
      <c r="E43" s="63"/>
      <c r="F43" s="63"/>
      <c r="H43" s="65" t="s">
        <v>106</v>
      </c>
      <c r="I43" s="65"/>
      <c r="J43" s="65"/>
    </row>
    <row r="44" spans="1:12" ht="17.25" customHeight="1" x14ac:dyDescent="0.25">
      <c r="A44" s="27" t="s">
        <v>71</v>
      </c>
      <c r="B44" s="44">
        <f>+F25</f>
        <v>7055996.2999999998</v>
      </c>
      <c r="C44" s="45"/>
      <c r="D44" s="64" t="s">
        <v>105</v>
      </c>
      <c r="E44" s="64"/>
      <c r="F44" s="64"/>
      <c r="H44" s="64" t="s">
        <v>123</v>
      </c>
      <c r="I44" s="64"/>
      <c r="J44" s="64"/>
    </row>
    <row r="45" spans="1:12" x14ac:dyDescent="0.25">
      <c r="B45" s="45"/>
      <c r="C45" s="45"/>
    </row>
    <row r="46" spans="1:12" x14ac:dyDescent="0.25">
      <c r="B46" s="45"/>
      <c r="C46" s="45"/>
    </row>
    <row r="47" spans="1:12" x14ac:dyDescent="0.25">
      <c r="B47" s="45"/>
      <c r="C47" s="45"/>
    </row>
  </sheetData>
  <mergeCells count="52">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 ref="H43:J43"/>
    <mergeCell ref="H44:J44"/>
  </mergeCells>
  <dataValidations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tabColor theme="9" tint="0.59999389629810485"/>
    <pageSetUpPr fitToPage="1"/>
  </sheetPr>
  <dimension ref="A1:L45"/>
  <sheetViews>
    <sheetView showGridLines="0" topLeftCell="A34" zoomScale="98" zoomScaleNormal="98" workbookViewId="0">
      <selection activeCell="E47" sqref="E47"/>
    </sheetView>
  </sheetViews>
  <sheetFormatPr baseColWidth="10" defaultColWidth="11.42578125" defaultRowHeight="15" x14ac:dyDescent="0.25"/>
  <cols>
    <col min="1" max="1" width="23" style="6" customWidth="1"/>
    <col min="2" max="2" width="13.7109375" style="6" bestFit="1" customWidth="1"/>
    <col min="3" max="10" width="12.7109375" style="6" customWidth="1"/>
    <col min="12" max="12" width="12.570312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107</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75" t="s">
        <v>108</v>
      </c>
      <c r="C11" s="98"/>
      <c r="D11" s="98"/>
      <c r="E11" s="98"/>
      <c r="F11" s="98"/>
      <c r="G11" s="98"/>
      <c r="H11" s="98"/>
      <c r="I11" s="98"/>
      <c r="J11" s="99"/>
    </row>
    <row r="12" spans="1:10" ht="49.5" customHeight="1" x14ac:dyDescent="0.25">
      <c r="A12" s="4" t="s">
        <v>15</v>
      </c>
      <c r="B12" s="75" t="s">
        <v>109</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3">
        <v>3</v>
      </c>
      <c r="C14" s="91" t="str">
        <f>IFERROR(VLOOKUP(B14,'[1]Validacion datos'!A2:B5,2,FALSE),"")</f>
        <v>DESARROLLO PRODUCTIVO</v>
      </c>
      <c r="D14" s="91"/>
      <c r="E14" s="91"/>
      <c r="F14" s="91"/>
      <c r="G14" s="91"/>
      <c r="H14" s="91"/>
      <c r="I14" s="91"/>
      <c r="J14" s="91"/>
    </row>
    <row r="15" spans="1:10"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0" x14ac:dyDescent="0.25">
      <c r="A16" s="4" t="s">
        <v>20</v>
      </c>
      <c r="B16" s="8"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2" ht="15.75" x14ac:dyDescent="0.25">
      <c r="A17" s="66" t="s">
        <v>22</v>
      </c>
      <c r="B17" s="67"/>
      <c r="C17" s="67"/>
      <c r="D17" s="67"/>
      <c r="E17" s="67"/>
      <c r="F17" s="67"/>
      <c r="G17" s="67"/>
      <c r="H17" s="67"/>
      <c r="I17" s="67"/>
      <c r="J17" s="68"/>
    </row>
    <row r="18" spans="1:12" ht="29.25" customHeight="1" x14ac:dyDescent="0.25">
      <c r="A18" s="4" t="s">
        <v>23</v>
      </c>
      <c r="B18" s="75" t="s">
        <v>110</v>
      </c>
      <c r="C18" s="75"/>
      <c r="D18" s="75"/>
      <c r="E18" s="75"/>
      <c r="F18" s="75"/>
      <c r="G18" s="75"/>
      <c r="H18" s="75"/>
      <c r="I18" s="75"/>
      <c r="J18" s="76"/>
    </row>
    <row r="19" spans="1:12" ht="45.75" customHeight="1" x14ac:dyDescent="0.25">
      <c r="A19" s="9" t="s">
        <v>25</v>
      </c>
      <c r="B19" s="115" t="s">
        <v>93</v>
      </c>
      <c r="C19" s="115"/>
      <c r="D19" s="115"/>
      <c r="E19" s="115"/>
      <c r="F19" s="115"/>
      <c r="G19" s="115"/>
      <c r="H19" s="115"/>
      <c r="I19" s="115"/>
      <c r="J19" s="116"/>
      <c r="K19" s="35"/>
    </row>
    <row r="20" spans="1:12" ht="34.5" customHeight="1" x14ac:dyDescent="0.25">
      <c r="A20" s="9" t="s">
        <v>26</v>
      </c>
      <c r="B20" s="75" t="s">
        <v>82</v>
      </c>
      <c r="C20" s="75"/>
      <c r="D20" s="75"/>
      <c r="E20" s="75"/>
      <c r="F20" s="75"/>
      <c r="G20" s="75"/>
      <c r="H20" s="75"/>
      <c r="I20" s="75"/>
      <c r="J20" s="76"/>
    </row>
    <row r="21" spans="1:12" ht="60" customHeight="1" x14ac:dyDescent="0.25">
      <c r="A21" s="9" t="s">
        <v>28</v>
      </c>
      <c r="B21" s="115" t="s">
        <v>111</v>
      </c>
      <c r="C21" s="115"/>
      <c r="D21" s="115"/>
      <c r="E21" s="115"/>
      <c r="F21" s="115"/>
      <c r="G21" s="115"/>
      <c r="H21" s="115"/>
      <c r="I21" s="115"/>
      <c r="J21" s="116"/>
      <c r="K21" s="51"/>
    </row>
    <row r="22" spans="1:12" ht="15.75" x14ac:dyDescent="0.25">
      <c r="A22" s="66" t="s">
        <v>29</v>
      </c>
      <c r="B22" s="67"/>
      <c r="C22" s="67"/>
      <c r="D22" s="67"/>
      <c r="E22" s="67"/>
      <c r="F22" s="67"/>
      <c r="G22" s="67"/>
      <c r="H22" s="67"/>
      <c r="I22" s="67"/>
      <c r="J22" s="68"/>
    </row>
    <row r="23" spans="1:12" ht="15.75" x14ac:dyDescent="0.25">
      <c r="A23" s="69" t="s">
        <v>30</v>
      </c>
      <c r="B23" s="70"/>
      <c r="C23" s="70"/>
      <c r="D23" s="70"/>
      <c r="E23" s="70"/>
      <c r="F23" s="70"/>
      <c r="G23" s="70"/>
      <c r="H23" s="70"/>
      <c r="I23" s="70"/>
      <c r="J23" s="71"/>
    </row>
    <row r="24" spans="1:12" ht="15" customHeight="1" x14ac:dyDescent="0.25">
      <c r="A24" s="86" t="s">
        <v>31</v>
      </c>
      <c r="B24" s="87"/>
      <c r="C24" s="88" t="s">
        <v>32</v>
      </c>
      <c r="D24" s="89"/>
      <c r="E24" s="89"/>
      <c r="F24" s="89" t="s">
        <v>33</v>
      </c>
      <c r="G24" s="89"/>
      <c r="H24" s="87"/>
      <c r="I24" s="88" t="s">
        <v>34</v>
      </c>
      <c r="J24" s="90"/>
    </row>
    <row r="25" spans="1:12" x14ac:dyDescent="0.25">
      <c r="A25" s="79">
        <v>18856487</v>
      </c>
      <c r="B25" s="80"/>
      <c r="C25" s="81">
        <v>17955477</v>
      </c>
      <c r="D25" s="82"/>
      <c r="E25" s="83"/>
      <c r="F25" s="81">
        <v>2958495.27</v>
      </c>
      <c r="G25" s="82"/>
      <c r="H25" s="83"/>
      <c r="I25" s="113">
        <f>+F25/C25</f>
        <v>0.16476840297809967</v>
      </c>
      <c r="J25" s="114"/>
    </row>
    <row r="26" spans="1:12" ht="15.75" x14ac:dyDescent="0.25">
      <c r="A26" s="69" t="s">
        <v>35</v>
      </c>
      <c r="B26" s="70"/>
      <c r="C26" s="70"/>
      <c r="D26" s="70"/>
      <c r="E26" s="70"/>
      <c r="F26" s="70"/>
      <c r="G26" s="70"/>
      <c r="H26" s="70"/>
      <c r="I26" s="70"/>
      <c r="J26" s="71"/>
    </row>
    <row r="27" spans="1:12" x14ac:dyDescent="0.25">
      <c r="A27" s="5"/>
      <c r="B27"/>
      <c r="C27" s="72" t="s">
        <v>36</v>
      </c>
      <c r="D27" s="73"/>
      <c r="E27" s="72" t="s">
        <v>99</v>
      </c>
      <c r="F27" s="73"/>
      <c r="G27" s="72" t="s">
        <v>98</v>
      </c>
      <c r="H27" s="72"/>
      <c r="I27" s="72" t="s">
        <v>37</v>
      </c>
      <c r="J27" s="74"/>
    </row>
    <row r="28" spans="1:12" ht="38.25" x14ac:dyDescent="0.25">
      <c r="A28" s="10" t="s">
        <v>38</v>
      </c>
      <c r="B28" s="11" t="s">
        <v>39</v>
      </c>
      <c r="C28" s="11" t="s">
        <v>40</v>
      </c>
      <c r="D28" s="11" t="s">
        <v>41</v>
      </c>
      <c r="E28" s="11" t="s">
        <v>42</v>
      </c>
      <c r="F28" s="11" t="s">
        <v>43</v>
      </c>
      <c r="G28" s="11" t="s">
        <v>44</v>
      </c>
      <c r="H28" s="11" t="s">
        <v>45</v>
      </c>
      <c r="I28" s="11" t="s">
        <v>46</v>
      </c>
      <c r="J28" s="12" t="s">
        <v>47</v>
      </c>
    </row>
    <row r="29" spans="1:12" ht="81" customHeight="1" x14ac:dyDescent="0.25">
      <c r="A29" s="46" t="s">
        <v>112</v>
      </c>
      <c r="B29" s="47" t="s">
        <v>94</v>
      </c>
      <c r="C29" s="48">
        <v>40</v>
      </c>
      <c r="D29" s="31">
        <v>31771992.5</v>
      </c>
      <c r="E29" s="48">
        <v>20</v>
      </c>
      <c r="F29" s="14">
        <v>7727518</v>
      </c>
      <c r="G29" s="15">
        <v>26</v>
      </c>
      <c r="H29" s="31">
        <v>1634030.39</v>
      </c>
      <c r="I29" s="16">
        <f>+Tabla159[[#This Row],[Física 
(E)]]/Tabla159[[#This Row],[Física
(C)]]</f>
        <v>1.3</v>
      </c>
      <c r="J29" s="17">
        <f>+Tabla159[[#This Row],[Financiera 
 (F)]]/Tabla159[[#This Row],[Financiera
(D)]]</f>
        <v>0.21145604448931726</v>
      </c>
      <c r="L29" s="54"/>
    </row>
    <row r="30" spans="1:12" ht="15.75" x14ac:dyDescent="0.25">
      <c r="A30" s="66" t="s">
        <v>49</v>
      </c>
      <c r="B30" s="67"/>
      <c r="C30" s="67"/>
      <c r="D30" s="67"/>
      <c r="E30" s="67"/>
      <c r="F30" s="67"/>
      <c r="G30" s="67"/>
      <c r="H30" s="67"/>
      <c r="I30" s="67"/>
      <c r="J30" s="68"/>
      <c r="L30" s="50"/>
    </row>
    <row r="31" spans="1:12" ht="15.75" x14ac:dyDescent="0.25">
      <c r="A31" s="69" t="s">
        <v>50</v>
      </c>
      <c r="B31" s="70"/>
      <c r="C31" s="70"/>
      <c r="D31" s="70"/>
      <c r="E31" s="70"/>
      <c r="F31" s="70"/>
      <c r="G31" s="70"/>
      <c r="H31" s="70"/>
      <c r="I31" s="70"/>
      <c r="J31" s="71"/>
      <c r="L31" s="50"/>
    </row>
    <row r="32" spans="1:12" x14ac:dyDescent="0.25">
      <c r="A32" s="18" t="s">
        <v>51</v>
      </c>
      <c r="B32" s="75" t="s">
        <v>112</v>
      </c>
      <c r="C32" s="75"/>
      <c r="D32" s="75"/>
      <c r="E32" s="75"/>
      <c r="F32" s="75"/>
      <c r="G32" s="75"/>
      <c r="H32" s="75"/>
      <c r="I32" s="75"/>
      <c r="J32" s="76"/>
      <c r="L32" s="50"/>
    </row>
    <row r="33" spans="1:12" ht="46.5" customHeight="1" x14ac:dyDescent="0.25">
      <c r="A33" s="18" t="s">
        <v>52</v>
      </c>
      <c r="B33" s="115" t="s">
        <v>95</v>
      </c>
      <c r="C33" s="115"/>
      <c r="D33" s="115"/>
      <c r="E33" s="115"/>
      <c r="F33" s="115"/>
      <c r="G33" s="115"/>
      <c r="H33" s="115"/>
      <c r="I33" s="115"/>
      <c r="J33" s="116"/>
      <c r="K33" s="51"/>
      <c r="L33" s="50"/>
    </row>
    <row r="34" spans="1:12" ht="42.75" customHeight="1" x14ac:dyDescent="0.25">
      <c r="A34" s="18" t="s">
        <v>53</v>
      </c>
      <c r="B34" s="115" t="s">
        <v>113</v>
      </c>
      <c r="C34" s="115"/>
      <c r="D34" s="115"/>
      <c r="E34" s="115"/>
      <c r="F34" s="115"/>
      <c r="G34" s="115"/>
      <c r="H34" s="115"/>
      <c r="I34" s="115"/>
      <c r="J34" s="116"/>
      <c r="K34" s="52"/>
    </row>
    <row r="35" spans="1:12" ht="60" customHeight="1" x14ac:dyDescent="0.25">
      <c r="A35" s="18" t="s">
        <v>54</v>
      </c>
      <c r="B35" s="117" t="s">
        <v>131</v>
      </c>
      <c r="C35" s="117"/>
      <c r="D35" s="117"/>
      <c r="E35" s="117"/>
      <c r="F35" s="117"/>
      <c r="G35" s="117"/>
      <c r="H35" s="117"/>
      <c r="I35" s="117"/>
      <c r="J35" s="118"/>
    </row>
    <row r="36" spans="1:12" ht="15.75" x14ac:dyDescent="0.25">
      <c r="A36" s="66" t="s">
        <v>55</v>
      </c>
      <c r="B36" s="67"/>
      <c r="C36" s="67"/>
      <c r="D36" s="67"/>
      <c r="E36" s="67"/>
      <c r="F36" s="67"/>
      <c r="G36" s="67"/>
      <c r="H36" s="67"/>
      <c r="I36" s="67"/>
      <c r="J36" s="68"/>
    </row>
    <row r="37" spans="1:12" ht="15.75" x14ac:dyDescent="0.25">
      <c r="A37" s="56" t="s">
        <v>56</v>
      </c>
      <c r="B37" s="57"/>
      <c r="C37" s="57"/>
      <c r="D37" s="57"/>
      <c r="E37" s="57"/>
      <c r="F37" s="57"/>
      <c r="G37" s="57"/>
      <c r="H37" s="57"/>
      <c r="I37" s="57"/>
      <c r="J37" s="58"/>
    </row>
    <row r="38" spans="1:12" ht="27.75" customHeight="1" x14ac:dyDescent="0.25">
      <c r="A38" s="59"/>
      <c r="B38" s="60"/>
      <c r="C38" s="60"/>
      <c r="D38" s="60"/>
      <c r="E38" s="60"/>
      <c r="F38" s="60"/>
      <c r="G38" s="60"/>
      <c r="H38" s="60"/>
      <c r="I38" s="60"/>
      <c r="J38" s="61"/>
    </row>
    <row r="39" spans="1:12" ht="27.75" customHeight="1" x14ac:dyDescent="0.25">
      <c r="A39" s="24"/>
      <c r="B39" s="24"/>
      <c r="C39" s="24"/>
      <c r="D39" s="24"/>
      <c r="E39" s="24"/>
      <c r="F39" s="24"/>
      <c r="G39" s="24"/>
      <c r="H39" s="24"/>
      <c r="I39" s="24"/>
      <c r="J39" s="24"/>
    </row>
    <row r="40" spans="1:12" ht="30.75" customHeight="1" x14ac:dyDescent="0.25">
      <c r="A40" s="62" t="s">
        <v>58</v>
      </c>
      <c r="B40" s="62"/>
      <c r="C40" s="62"/>
      <c r="D40" s="62"/>
      <c r="E40" s="62"/>
      <c r="F40" s="62"/>
      <c r="G40" s="62"/>
      <c r="H40" s="62"/>
      <c r="I40" s="62"/>
      <c r="J40" s="62"/>
    </row>
    <row r="42" spans="1:12" x14ac:dyDescent="0.25">
      <c r="A42" s="27" t="s">
        <v>59</v>
      </c>
      <c r="B42" s="44">
        <f>+A25</f>
        <v>18856487</v>
      </c>
      <c r="D42" s="40"/>
      <c r="E42" s="40"/>
      <c r="F42" s="40"/>
      <c r="H42" s="40"/>
      <c r="I42" s="40"/>
      <c r="J42" s="40"/>
    </row>
    <row r="43" spans="1:12" x14ac:dyDescent="0.25">
      <c r="A43" s="27" t="s">
        <v>60</v>
      </c>
      <c r="B43" s="44">
        <f>+C25</f>
        <v>17955477</v>
      </c>
      <c r="D43" s="63" t="s">
        <v>104</v>
      </c>
      <c r="E43" s="63"/>
      <c r="F43" s="63"/>
      <c r="H43" s="65" t="s">
        <v>106</v>
      </c>
      <c r="I43" s="65"/>
      <c r="J43" s="65"/>
    </row>
    <row r="44" spans="1:12" x14ac:dyDescent="0.25">
      <c r="A44" s="27" t="s">
        <v>71</v>
      </c>
      <c r="B44" s="44">
        <f>+F25</f>
        <v>2958495.27</v>
      </c>
      <c r="D44" s="64" t="s">
        <v>105</v>
      </c>
      <c r="E44" s="64"/>
      <c r="F44" s="64"/>
      <c r="H44" s="64" t="s">
        <v>123</v>
      </c>
      <c r="I44" s="64"/>
      <c r="J44" s="64"/>
    </row>
    <row r="45" spans="1:12" x14ac:dyDescent="0.25">
      <c r="B45" s="45"/>
    </row>
  </sheetData>
  <mergeCells count="52">
    <mergeCell ref="B11:J11"/>
    <mergeCell ref="B12:J12"/>
    <mergeCell ref="A13:J13"/>
    <mergeCell ref="B10:J10"/>
    <mergeCell ref="B1:J1"/>
    <mergeCell ref="B2:C2"/>
    <mergeCell ref="D2:H2"/>
    <mergeCell ref="B3:C3"/>
    <mergeCell ref="D3:H3"/>
    <mergeCell ref="A4:J4"/>
    <mergeCell ref="A5:J5"/>
    <mergeCell ref="A6:J6"/>
    <mergeCell ref="A7:J7"/>
    <mergeCell ref="B8:J8"/>
    <mergeCell ref="B9:J9"/>
    <mergeCell ref="C14:J14"/>
    <mergeCell ref="C15:J15"/>
    <mergeCell ref="A22:J22"/>
    <mergeCell ref="A23:J23"/>
    <mergeCell ref="A24:B24"/>
    <mergeCell ref="C24:E24"/>
    <mergeCell ref="F24:H24"/>
    <mergeCell ref="I24:J24"/>
    <mergeCell ref="A17:J17"/>
    <mergeCell ref="B18:J18"/>
    <mergeCell ref="B19:J19"/>
    <mergeCell ref="B20:J20"/>
    <mergeCell ref="B21:J21"/>
    <mergeCell ref="C16:J16"/>
    <mergeCell ref="A30:J30"/>
    <mergeCell ref="A25:B25"/>
    <mergeCell ref="C25:E25"/>
    <mergeCell ref="F25:H25"/>
    <mergeCell ref="I25:J25"/>
    <mergeCell ref="A26:J26"/>
    <mergeCell ref="C27:D27"/>
    <mergeCell ref="E27:F27"/>
    <mergeCell ref="G27:H27"/>
    <mergeCell ref="I27:J27"/>
    <mergeCell ref="D44:F44"/>
    <mergeCell ref="A31:J31"/>
    <mergeCell ref="B32:J32"/>
    <mergeCell ref="B33:J33"/>
    <mergeCell ref="B34:J34"/>
    <mergeCell ref="B35:J35"/>
    <mergeCell ref="A36:J36"/>
    <mergeCell ref="A37:J37"/>
    <mergeCell ref="A38:J38"/>
    <mergeCell ref="A40:J40"/>
    <mergeCell ref="D43:F43"/>
    <mergeCell ref="H43:J43"/>
    <mergeCell ref="H44:J44"/>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K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9A888EED-FD95-44F0-B26C-D57575722EB2}"/>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 allowBlank="1" showInputMessage="1" showErrorMessage="1" prompt="1. Describir lo plasmado en el presupuesto_x000a_2. Describir lo alcanzado en términos financieros y de producción " sqref="B34:K34" xr:uid="{EA6496CC-0856-4B5E-865B-14E8F22566CD}"/>
  </dataValidations>
  <printOptions horizontalCentered="1" verticalCentered="1"/>
  <pageMargins left="0.70866141732283472" right="0.70866141732283472" top="0.74803149606299213" bottom="0.74803149606299213" header="0.31496062992125984" footer="0.31496062992125984"/>
  <pageSetup scale="63" fitToWidth="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N45"/>
  <sheetViews>
    <sheetView showGridLines="0" topLeftCell="A35" zoomScale="93" zoomScaleNormal="93" workbookViewId="0">
      <selection activeCell="K35" sqref="K35"/>
    </sheetView>
  </sheetViews>
  <sheetFormatPr baseColWidth="10" defaultColWidth="11.42578125" defaultRowHeight="15" x14ac:dyDescent="0.25"/>
  <cols>
    <col min="1" max="1" width="23" style="6" customWidth="1"/>
    <col min="2" max="2" width="15" style="6" customWidth="1"/>
    <col min="3" max="9" width="12.7109375" style="6" customWidth="1"/>
    <col min="10" max="10" width="17.85546875" style="6" customWidth="1"/>
    <col min="11" max="11" width="15.28515625" customWidth="1"/>
    <col min="12" max="14" width="12.710937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107</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121" t="s">
        <v>108</v>
      </c>
      <c r="C11" s="122"/>
      <c r="D11" s="122"/>
      <c r="E11" s="122"/>
      <c r="F11" s="122"/>
      <c r="G11" s="122"/>
      <c r="H11" s="122"/>
      <c r="I11" s="122"/>
      <c r="J11" s="123"/>
    </row>
    <row r="12" spans="1:10" ht="49.5" customHeight="1" x14ac:dyDescent="0.25">
      <c r="A12" s="4" t="s">
        <v>15</v>
      </c>
      <c r="B12" s="75" t="s">
        <v>109</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3">
        <v>3</v>
      </c>
      <c r="C14" s="91" t="str">
        <f>IFERROR(VLOOKUP(B14,'[1]Validacion datos'!A2:B5,2,FALSE),"")</f>
        <v>DESARROLLO PRODUCTIVO</v>
      </c>
      <c r="D14" s="91"/>
      <c r="E14" s="91"/>
      <c r="F14" s="91"/>
      <c r="G14" s="91"/>
      <c r="H14" s="91"/>
      <c r="I14" s="91"/>
      <c r="J14" s="91"/>
    </row>
    <row r="15" spans="1:10" ht="26.25" customHeight="1" x14ac:dyDescent="0.25">
      <c r="A15" s="4" t="s">
        <v>19</v>
      </c>
      <c r="B15" s="7">
        <v>3.5</v>
      </c>
      <c r="C15" s="91" t="str">
        <f>IFERROR(VLOOKUP(B15,'[1]Validacion datos'!A8:B26,2,FALSE),"")</f>
        <v>Estructura productiva sectorial y territorialmente adecuada, integrada competitivamente a la economía global y que aprovecha las oportunidades del mercado local.</v>
      </c>
      <c r="D15" s="91"/>
      <c r="E15" s="91"/>
      <c r="F15" s="91"/>
      <c r="G15" s="91"/>
      <c r="H15" s="91"/>
      <c r="I15" s="91"/>
      <c r="J15" s="91"/>
    </row>
    <row r="16" spans="1:10" ht="24.6" customHeight="1" x14ac:dyDescent="0.25">
      <c r="A16" s="4" t="s">
        <v>20</v>
      </c>
      <c r="B16" s="7" t="s">
        <v>21</v>
      </c>
      <c r="C16" s="91" t="str">
        <f>IFERROR(VLOOKUP(B16,'[1]Validacion datos'!D8:E64,2,FALSE),"")</f>
        <v>Consolidar un entorno adecuado que incentive la inversión para el desarrollo sostenible del sector minero</v>
      </c>
      <c r="D16" s="91"/>
      <c r="E16" s="91"/>
      <c r="F16" s="91"/>
      <c r="G16" s="91"/>
      <c r="H16" s="91"/>
      <c r="I16" s="91"/>
      <c r="J16" s="91"/>
    </row>
    <row r="17" spans="1:14" ht="15.75" x14ac:dyDescent="0.25">
      <c r="A17" s="66" t="s">
        <v>22</v>
      </c>
      <c r="B17" s="67"/>
      <c r="C17" s="67"/>
      <c r="D17" s="67"/>
      <c r="E17" s="67"/>
      <c r="F17" s="67"/>
      <c r="G17" s="67"/>
      <c r="H17" s="67"/>
      <c r="I17" s="67"/>
      <c r="J17" s="68"/>
    </row>
    <row r="18" spans="1:14" ht="29.25" customHeight="1" x14ac:dyDescent="0.25">
      <c r="A18" s="4" t="s">
        <v>23</v>
      </c>
      <c r="B18" s="119" t="s">
        <v>24</v>
      </c>
      <c r="C18" s="119"/>
      <c r="D18" s="119"/>
      <c r="E18" s="119"/>
      <c r="F18" s="119"/>
      <c r="G18" s="119"/>
      <c r="H18" s="119"/>
      <c r="I18" s="119"/>
      <c r="J18" s="120"/>
    </row>
    <row r="19" spans="1:14" ht="33" customHeight="1" x14ac:dyDescent="0.25">
      <c r="A19" s="9" t="s">
        <v>25</v>
      </c>
      <c r="B19" s="75" t="s">
        <v>132</v>
      </c>
      <c r="C19" s="75"/>
      <c r="D19" s="75"/>
      <c r="E19" s="75"/>
      <c r="F19" s="75"/>
      <c r="G19" s="75"/>
      <c r="H19" s="75"/>
      <c r="I19" s="75"/>
      <c r="J19" s="76"/>
    </row>
    <row r="20" spans="1:14" ht="34.5" customHeight="1" x14ac:dyDescent="0.25">
      <c r="A20" s="9" t="s">
        <v>26</v>
      </c>
      <c r="B20" s="75" t="s">
        <v>82</v>
      </c>
      <c r="C20" s="75"/>
      <c r="D20" s="75"/>
      <c r="E20" s="75"/>
      <c r="F20" s="75"/>
      <c r="G20" s="75"/>
      <c r="H20" s="75"/>
      <c r="I20" s="75"/>
      <c r="J20" s="76"/>
    </row>
    <row r="21" spans="1:14" ht="60" customHeight="1" x14ac:dyDescent="0.25">
      <c r="A21" s="9" t="s">
        <v>28</v>
      </c>
      <c r="B21" s="77" t="s">
        <v>133</v>
      </c>
      <c r="C21" s="77"/>
      <c r="D21" s="77"/>
      <c r="E21" s="77"/>
      <c r="F21" s="77"/>
      <c r="G21" s="77"/>
      <c r="H21" s="77"/>
      <c r="I21" s="77"/>
      <c r="J21" s="78"/>
    </row>
    <row r="22" spans="1:14" ht="15.75" x14ac:dyDescent="0.25">
      <c r="A22" s="66" t="s">
        <v>29</v>
      </c>
      <c r="B22" s="67"/>
      <c r="C22" s="67"/>
      <c r="D22" s="67"/>
      <c r="E22" s="67"/>
      <c r="F22" s="67"/>
      <c r="G22" s="67"/>
      <c r="H22" s="67"/>
      <c r="I22" s="67"/>
      <c r="J22" s="68"/>
    </row>
    <row r="23" spans="1:14" ht="15.75" x14ac:dyDescent="0.25">
      <c r="A23" s="69" t="s">
        <v>30</v>
      </c>
      <c r="B23" s="70"/>
      <c r="C23" s="70"/>
      <c r="D23" s="70"/>
      <c r="E23" s="70"/>
      <c r="F23" s="70"/>
      <c r="G23" s="70"/>
      <c r="H23" s="70"/>
      <c r="I23" s="70"/>
      <c r="J23" s="71"/>
    </row>
    <row r="24" spans="1:14" ht="15" customHeight="1" x14ac:dyDescent="0.25">
      <c r="A24" s="86" t="s">
        <v>31</v>
      </c>
      <c r="B24" s="87"/>
      <c r="C24" s="88" t="s">
        <v>32</v>
      </c>
      <c r="D24" s="89"/>
      <c r="E24" s="89"/>
      <c r="F24" s="89" t="s">
        <v>33</v>
      </c>
      <c r="G24" s="89"/>
      <c r="H24" s="87"/>
      <c r="I24" s="88" t="s">
        <v>34</v>
      </c>
      <c r="J24" s="90"/>
    </row>
    <row r="25" spans="1:14" x14ac:dyDescent="0.25">
      <c r="A25" s="79">
        <v>91550188</v>
      </c>
      <c r="B25" s="80"/>
      <c r="C25" s="81">
        <v>119341691</v>
      </c>
      <c r="D25" s="82"/>
      <c r="E25" s="83"/>
      <c r="F25" s="81">
        <v>109458693.84999999</v>
      </c>
      <c r="G25" s="82"/>
      <c r="H25" s="83"/>
      <c r="I25" s="113">
        <f>+F25/C25</f>
        <v>0.9171873880184922</v>
      </c>
      <c r="J25" s="114"/>
    </row>
    <row r="26" spans="1:14" ht="15.75" x14ac:dyDescent="0.25">
      <c r="A26" s="69" t="s">
        <v>35</v>
      </c>
      <c r="B26" s="70"/>
      <c r="C26" s="70"/>
      <c r="D26" s="70"/>
      <c r="E26" s="70"/>
      <c r="F26" s="70"/>
      <c r="G26" s="70"/>
      <c r="H26" s="70"/>
      <c r="I26" s="70"/>
      <c r="J26" s="71"/>
    </row>
    <row r="27" spans="1:14" x14ac:dyDescent="0.25">
      <c r="A27" s="5"/>
      <c r="B27"/>
      <c r="C27" s="72" t="s">
        <v>36</v>
      </c>
      <c r="D27" s="73"/>
      <c r="E27" s="72" t="s">
        <v>97</v>
      </c>
      <c r="F27" s="73"/>
      <c r="G27" s="72" t="s">
        <v>98</v>
      </c>
      <c r="H27" s="72"/>
      <c r="I27" s="72" t="s">
        <v>37</v>
      </c>
      <c r="J27" s="74"/>
    </row>
    <row r="28" spans="1:14" ht="38.25" x14ac:dyDescent="0.25">
      <c r="A28" s="10" t="s">
        <v>38</v>
      </c>
      <c r="B28" s="11" t="s">
        <v>39</v>
      </c>
      <c r="C28" s="11" t="s">
        <v>40</v>
      </c>
      <c r="D28" s="11" t="s">
        <v>41</v>
      </c>
      <c r="E28" s="11" t="s">
        <v>42</v>
      </c>
      <c r="F28" s="11" t="s">
        <v>43</v>
      </c>
      <c r="G28" s="11" t="s">
        <v>44</v>
      </c>
      <c r="H28" s="11" t="s">
        <v>45</v>
      </c>
      <c r="I28" s="11" t="s">
        <v>46</v>
      </c>
      <c r="J28" s="12" t="s">
        <v>47</v>
      </c>
    </row>
    <row r="29" spans="1:14" ht="67.5" customHeight="1" x14ac:dyDescent="0.25">
      <c r="A29" s="29" t="s">
        <v>134</v>
      </c>
      <c r="B29" s="30" t="s">
        <v>48</v>
      </c>
      <c r="C29" s="13">
        <v>4</v>
      </c>
      <c r="D29" s="31">
        <v>36265602</v>
      </c>
      <c r="E29" s="13">
        <v>2</v>
      </c>
      <c r="F29" s="31">
        <v>17616464</v>
      </c>
      <c r="G29" s="32">
        <v>12</v>
      </c>
      <c r="H29" s="31">
        <v>38137495.090000004</v>
      </c>
      <c r="I29" s="16">
        <f>+Tabla1[[#This Row],[Física 
(E)]]/Tabla1[[#This Row],[Física
(C)]]</f>
        <v>6</v>
      </c>
      <c r="J29" s="34">
        <f>+Tabla1[[#This Row],[Financiera 
 (F)]]/Tabla1[[#This Row],[Financiera
(D)]]</f>
        <v>2.1648779851620623</v>
      </c>
      <c r="K29" s="50"/>
    </row>
    <row r="30" spans="1:14" ht="15.75" x14ac:dyDescent="0.25">
      <c r="A30" s="66" t="s">
        <v>49</v>
      </c>
      <c r="B30" s="67"/>
      <c r="C30" s="67"/>
      <c r="D30" s="67"/>
      <c r="E30" s="67"/>
      <c r="F30" s="67"/>
      <c r="G30" s="67"/>
      <c r="H30" s="67"/>
      <c r="I30" s="67"/>
      <c r="J30" s="68"/>
      <c r="K30" s="50"/>
      <c r="L30" s="50"/>
      <c r="N30" s="50"/>
    </row>
    <row r="31" spans="1:14" ht="15.75" x14ac:dyDescent="0.25">
      <c r="A31" s="69" t="s">
        <v>50</v>
      </c>
      <c r="B31" s="70"/>
      <c r="C31" s="70"/>
      <c r="D31" s="70"/>
      <c r="E31" s="70"/>
      <c r="F31" s="70"/>
      <c r="G31" s="70"/>
      <c r="H31" s="70"/>
      <c r="I31" s="70"/>
      <c r="J31" s="71"/>
      <c r="K31" s="50"/>
      <c r="L31" s="50"/>
    </row>
    <row r="32" spans="1:14" ht="30" customHeight="1" x14ac:dyDescent="0.25">
      <c r="A32" s="18" t="s">
        <v>51</v>
      </c>
      <c r="B32" s="77" t="s">
        <v>135</v>
      </c>
      <c r="C32" s="77"/>
      <c r="D32" s="77"/>
      <c r="E32" s="77"/>
      <c r="F32" s="77"/>
      <c r="G32" s="77"/>
      <c r="H32" s="77"/>
      <c r="I32" s="77"/>
      <c r="J32" s="78"/>
      <c r="L32" s="55"/>
      <c r="M32" s="50"/>
    </row>
    <row r="33" spans="1:14" ht="30" customHeight="1" x14ac:dyDescent="0.25">
      <c r="A33" s="18" t="s">
        <v>52</v>
      </c>
      <c r="B33" s="75" t="s">
        <v>132</v>
      </c>
      <c r="C33" s="75"/>
      <c r="D33" s="75"/>
      <c r="E33" s="75"/>
      <c r="F33" s="75"/>
      <c r="G33" s="75"/>
      <c r="H33" s="75"/>
      <c r="I33" s="75"/>
      <c r="J33" s="76"/>
      <c r="N33" s="50"/>
    </row>
    <row r="34" spans="1:14" ht="30" customHeight="1" x14ac:dyDescent="0.25">
      <c r="A34" s="18" t="s">
        <v>53</v>
      </c>
      <c r="B34" s="75" t="s">
        <v>102</v>
      </c>
      <c r="C34" s="75"/>
      <c r="D34" s="75"/>
      <c r="E34" s="75"/>
      <c r="F34" s="75"/>
      <c r="G34" s="75"/>
      <c r="H34" s="75"/>
      <c r="I34" s="75"/>
      <c r="J34" s="76"/>
      <c r="N34" s="50"/>
    </row>
    <row r="35" spans="1:14" ht="75.75" customHeight="1" x14ac:dyDescent="0.25">
      <c r="A35" s="18" t="s">
        <v>54</v>
      </c>
      <c r="B35" s="77" t="s">
        <v>118</v>
      </c>
      <c r="C35" s="77"/>
      <c r="D35" s="77"/>
      <c r="E35" s="77"/>
      <c r="F35" s="77"/>
      <c r="G35" s="77"/>
      <c r="H35" s="77"/>
      <c r="I35" s="77"/>
      <c r="J35" s="78"/>
    </row>
    <row r="36" spans="1:14" ht="15.75" x14ac:dyDescent="0.25">
      <c r="A36" s="66" t="s">
        <v>55</v>
      </c>
      <c r="B36" s="67"/>
      <c r="C36" s="67"/>
      <c r="D36" s="67"/>
      <c r="E36" s="67"/>
      <c r="F36" s="67"/>
      <c r="G36" s="67"/>
      <c r="H36" s="67"/>
      <c r="I36" s="67"/>
      <c r="J36" s="68"/>
    </row>
    <row r="37" spans="1:14" ht="15.75" x14ac:dyDescent="0.25">
      <c r="A37" s="56" t="s">
        <v>56</v>
      </c>
      <c r="B37" s="57"/>
      <c r="C37" s="57"/>
      <c r="D37" s="57"/>
      <c r="E37" s="57"/>
      <c r="F37" s="57"/>
      <c r="G37" s="57"/>
      <c r="H37" s="57"/>
      <c r="I37" s="57"/>
      <c r="J37" s="58"/>
    </row>
    <row r="38" spans="1:14" ht="27.75" customHeight="1" x14ac:dyDescent="0.25">
      <c r="A38" s="59"/>
      <c r="B38" s="60"/>
      <c r="C38" s="60"/>
      <c r="D38" s="60"/>
      <c r="E38" s="60"/>
      <c r="F38" s="60"/>
      <c r="G38" s="60"/>
      <c r="H38" s="60"/>
      <c r="I38" s="60"/>
      <c r="J38" s="61"/>
    </row>
    <row r="39" spans="1:14" ht="27.75" customHeight="1" x14ac:dyDescent="0.25">
      <c r="A39" s="24"/>
      <c r="B39" s="24"/>
      <c r="C39" s="24"/>
      <c r="D39" s="24"/>
      <c r="E39" s="24"/>
      <c r="F39" s="24"/>
      <c r="G39" s="24"/>
      <c r="H39" s="24"/>
      <c r="I39" s="24"/>
      <c r="J39" s="24"/>
    </row>
    <row r="40" spans="1:14" ht="30.75" customHeight="1" x14ac:dyDescent="0.25">
      <c r="A40" s="62" t="s">
        <v>58</v>
      </c>
      <c r="B40" s="62"/>
      <c r="C40" s="62"/>
      <c r="D40" s="62"/>
      <c r="E40" s="62"/>
      <c r="F40" s="62"/>
      <c r="G40" s="62"/>
      <c r="H40" s="62"/>
      <c r="I40" s="62"/>
      <c r="J40" s="62"/>
    </row>
    <row r="42" spans="1:14" x14ac:dyDescent="0.25">
      <c r="A42" s="27" t="s">
        <v>59</v>
      </c>
      <c r="B42" s="44">
        <f>+A25</f>
        <v>91550188</v>
      </c>
      <c r="D42" s="40"/>
      <c r="E42" s="40"/>
      <c r="F42" s="40"/>
      <c r="H42" s="40"/>
      <c r="I42" s="40"/>
      <c r="J42" s="40"/>
    </row>
    <row r="43" spans="1:14" x14ac:dyDescent="0.25">
      <c r="A43" s="27" t="s">
        <v>60</v>
      </c>
      <c r="B43" s="44">
        <f>+C25</f>
        <v>119341691</v>
      </c>
      <c r="D43" s="63" t="s">
        <v>104</v>
      </c>
      <c r="E43" s="63"/>
      <c r="F43" s="63"/>
      <c r="H43" s="39"/>
      <c r="I43" s="39" t="s">
        <v>106</v>
      </c>
    </row>
    <row r="44" spans="1:14" x14ac:dyDescent="0.25">
      <c r="A44" s="27" t="s">
        <v>61</v>
      </c>
      <c r="B44" s="44">
        <f>+F25</f>
        <v>109458693.84999999</v>
      </c>
      <c r="D44" s="64" t="s">
        <v>114</v>
      </c>
      <c r="E44" s="64"/>
      <c r="F44" s="64"/>
      <c r="H44" s="38"/>
      <c r="I44" s="38" t="s">
        <v>115</v>
      </c>
    </row>
    <row r="45" spans="1:14" x14ac:dyDescent="0.25">
      <c r="B45" s="45"/>
    </row>
  </sheetData>
  <mergeCells count="50">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5:J35"/>
    <mergeCell ref="A25:B25"/>
    <mergeCell ref="I25:J25"/>
    <mergeCell ref="A26:J26"/>
    <mergeCell ref="C27:D27"/>
    <mergeCell ref="G27:H27"/>
    <mergeCell ref="I27:J27"/>
    <mergeCell ref="C25:E25"/>
    <mergeCell ref="F25:H25"/>
    <mergeCell ref="E27:F27"/>
    <mergeCell ref="A31:J31"/>
    <mergeCell ref="A24:B24"/>
    <mergeCell ref="I24:J24"/>
    <mergeCell ref="C24:E24"/>
    <mergeCell ref="F24:H24"/>
    <mergeCell ref="B32:J32"/>
    <mergeCell ref="D43:F43"/>
    <mergeCell ref="D44:F4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s>
  <phoneticPr fontId="22" type="noConversion"/>
  <dataValidations count="15">
    <dataValidation allowBlank="1" showInputMessage="1" showErrorMessage="1" prompt="Monto ejecutado en el trimestre" sqref="H28:H29 F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F28 E29"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70866141732283472" right="0.70866141732283472" top="0.74803149606299213" bottom="0.74803149606299213" header="0.31496062992125984" footer="0.31496062992125984"/>
  <pageSetup scale="62"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4"/>
  <sheetViews>
    <sheetView showGridLines="0" topLeftCell="A35" workbookViewId="0">
      <selection activeCell="D42" sqref="D42:J44"/>
    </sheetView>
  </sheetViews>
  <sheetFormatPr baseColWidth="10" defaultColWidth="11.42578125" defaultRowHeight="15" x14ac:dyDescent="0.25"/>
  <cols>
    <col min="1" max="1" width="26.42578125" style="6" customWidth="1"/>
    <col min="2" max="2" width="19.5703125" style="6" customWidth="1"/>
    <col min="3" max="7" width="12.7109375" style="6" customWidth="1"/>
    <col min="8" max="8" width="14.42578125" style="6" customWidth="1"/>
    <col min="9" max="9" width="15.42578125" style="6" customWidth="1"/>
    <col min="10" max="10" width="20.140625" style="6" customWidth="1"/>
    <col min="11" max="11" width="13.7109375" bestFit="1" customWidth="1"/>
    <col min="13" max="13" width="13.710937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5</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75" t="s">
        <v>14</v>
      </c>
      <c r="C11" s="98"/>
      <c r="D11" s="98"/>
      <c r="E11" s="98"/>
      <c r="F11" s="98"/>
      <c r="G11" s="98"/>
      <c r="H11" s="98"/>
      <c r="I11" s="98"/>
      <c r="J11" s="99"/>
    </row>
    <row r="12" spans="1:10" ht="49.5" customHeight="1" x14ac:dyDescent="0.25">
      <c r="A12" s="4" t="s">
        <v>15</v>
      </c>
      <c r="B12" s="75" t="s">
        <v>16</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3">
        <v>3</v>
      </c>
      <c r="C14" s="91" t="str">
        <f>IFERROR(VLOOKUP(B14,'[1]Validacion datos'!A2:B5,2,FALSE),"")</f>
        <v>DESARROLLO PRODUCTIVO</v>
      </c>
      <c r="D14" s="91"/>
      <c r="E14" s="91"/>
      <c r="F14" s="91"/>
      <c r="G14" s="91"/>
      <c r="H14" s="91"/>
      <c r="I14" s="91"/>
      <c r="J14" s="91"/>
    </row>
    <row r="15" spans="1:10" ht="26.25" customHeight="1" x14ac:dyDescent="0.25">
      <c r="A15" s="4" t="s">
        <v>19</v>
      </c>
      <c r="B15" s="7">
        <v>3.2</v>
      </c>
      <c r="C15" s="91" t="str">
        <f>IFERROR(VLOOKUP(B15,'[1]Validacion datos'!A8:B26,2,FALSE),"")</f>
        <v>Energía confiable y ambientalmente sostenible</v>
      </c>
      <c r="D15" s="91"/>
      <c r="E15" s="91"/>
      <c r="F15" s="91"/>
      <c r="G15" s="91"/>
      <c r="H15" s="91"/>
      <c r="I15" s="91"/>
      <c r="J15" s="91"/>
    </row>
    <row r="16" spans="1:10" ht="18.600000000000001" customHeight="1" x14ac:dyDescent="0.25">
      <c r="A16" s="4" t="s">
        <v>20</v>
      </c>
      <c r="B16" s="7" t="s">
        <v>62</v>
      </c>
      <c r="C16" s="91" t="s">
        <v>63</v>
      </c>
      <c r="D16" s="91"/>
      <c r="E16" s="91"/>
      <c r="F16" s="91"/>
      <c r="G16" s="91"/>
      <c r="H16" s="91"/>
      <c r="I16" s="91"/>
      <c r="J16" s="91"/>
    </row>
    <row r="17" spans="1:13" ht="15.75" x14ac:dyDescent="0.25">
      <c r="A17" s="66" t="s">
        <v>22</v>
      </c>
      <c r="B17" s="67"/>
      <c r="C17" s="67"/>
      <c r="D17" s="67"/>
      <c r="E17" s="67"/>
      <c r="F17" s="67"/>
      <c r="G17" s="67"/>
      <c r="H17" s="67"/>
      <c r="I17" s="67"/>
      <c r="J17" s="68"/>
    </row>
    <row r="18" spans="1:13" ht="29.25" customHeight="1" x14ac:dyDescent="0.25">
      <c r="A18" s="4" t="s">
        <v>23</v>
      </c>
      <c r="B18" s="75" t="s">
        <v>64</v>
      </c>
      <c r="C18" s="75"/>
      <c r="D18" s="75"/>
      <c r="E18" s="75"/>
      <c r="F18" s="75"/>
      <c r="G18" s="75"/>
      <c r="H18" s="75"/>
      <c r="I18" s="75"/>
      <c r="J18" s="76"/>
    </row>
    <row r="19" spans="1:13" ht="33" customHeight="1" x14ac:dyDescent="0.25">
      <c r="A19" s="9" t="s">
        <v>25</v>
      </c>
      <c r="B19" s="75" t="s">
        <v>65</v>
      </c>
      <c r="C19" s="75"/>
      <c r="D19" s="75"/>
      <c r="E19" s="75"/>
      <c r="F19" s="75"/>
      <c r="G19" s="75"/>
      <c r="H19" s="75"/>
      <c r="I19" s="75"/>
      <c r="J19" s="76"/>
    </row>
    <row r="20" spans="1:13" ht="34.5" customHeight="1" x14ac:dyDescent="0.25">
      <c r="A20" s="9" t="s">
        <v>26</v>
      </c>
      <c r="B20" s="75" t="s">
        <v>27</v>
      </c>
      <c r="C20" s="75"/>
      <c r="D20" s="75"/>
      <c r="E20" s="75"/>
      <c r="F20" s="75"/>
      <c r="G20" s="75"/>
      <c r="H20" s="75"/>
      <c r="I20" s="75"/>
      <c r="J20" s="76"/>
    </row>
    <row r="21" spans="1:13" ht="74.25" customHeight="1" x14ac:dyDescent="0.25">
      <c r="A21" s="9" t="s">
        <v>28</v>
      </c>
      <c r="B21" s="75" t="s">
        <v>66</v>
      </c>
      <c r="C21" s="75"/>
      <c r="D21" s="75"/>
      <c r="E21" s="75"/>
      <c r="F21" s="75"/>
      <c r="G21" s="75"/>
      <c r="H21" s="75"/>
      <c r="I21" s="75"/>
      <c r="J21" s="76"/>
    </row>
    <row r="22" spans="1:13" ht="15.75" x14ac:dyDescent="0.25">
      <c r="A22" s="66" t="s">
        <v>29</v>
      </c>
      <c r="B22" s="67"/>
      <c r="C22" s="67"/>
      <c r="D22" s="67"/>
      <c r="E22" s="67"/>
      <c r="F22" s="67"/>
      <c r="G22" s="67"/>
      <c r="H22" s="67"/>
      <c r="I22" s="67"/>
      <c r="J22" s="68"/>
    </row>
    <row r="23" spans="1:13" ht="15.75" x14ac:dyDescent="0.25">
      <c r="A23" s="69" t="s">
        <v>30</v>
      </c>
      <c r="B23" s="70"/>
      <c r="C23" s="70"/>
      <c r="D23" s="70"/>
      <c r="E23" s="70"/>
      <c r="F23" s="70"/>
      <c r="G23" s="70"/>
      <c r="H23" s="70"/>
      <c r="I23" s="70"/>
      <c r="J23" s="71"/>
    </row>
    <row r="24" spans="1:13" ht="15" customHeight="1" x14ac:dyDescent="0.25">
      <c r="A24" s="86" t="s">
        <v>31</v>
      </c>
      <c r="B24" s="87"/>
      <c r="C24" s="88" t="s">
        <v>32</v>
      </c>
      <c r="D24" s="89"/>
      <c r="E24" s="89"/>
      <c r="F24" s="89" t="s">
        <v>33</v>
      </c>
      <c r="G24" s="89"/>
      <c r="H24" s="87"/>
      <c r="I24" s="88" t="s">
        <v>34</v>
      </c>
      <c r="J24" s="90"/>
    </row>
    <row r="25" spans="1:13" x14ac:dyDescent="0.25">
      <c r="A25" s="79">
        <v>455680484</v>
      </c>
      <c r="B25" s="80"/>
      <c r="C25" s="81">
        <v>507333494.47000003</v>
      </c>
      <c r="D25" s="82"/>
      <c r="E25" s="83"/>
      <c r="F25" s="81">
        <v>51313606.950000003</v>
      </c>
      <c r="G25" s="82"/>
      <c r="H25" s="83"/>
      <c r="I25" s="113">
        <f>+F25/C25</f>
        <v>0.10114373978719103</v>
      </c>
      <c r="J25" s="114"/>
      <c r="M25" s="50"/>
    </row>
    <row r="26" spans="1:13" ht="15.75" x14ac:dyDescent="0.25">
      <c r="A26" s="69" t="s">
        <v>35</v>
      </c>
      <c r="B26" s="70"/>
      <c r="C26" s="70"/>
      <c r="D26" s="70"/>
      <c r="E26" s="70"/>
      <c r="F26" s="70"/>
      <c r="G26" s="70"/>
      <c r="H26" s="70"/>
      <c r="I26" s="70"/>
      <c r="J26" s="71"/>
    </row>
    <row r="27" spans="1:13" x14ac:dyDescent="0.25">
      <c r="A27" s="5"/>
      <c r="B27"/>
      <c r="C27" s="72" t="s">
        <v>36</v>
      </c>
      <c r="D27" s="73"/>
      <c r="E27" s="72" t="s">
        <v>97</v>
      </c>
      <c r="F27" s="73"/>
      <c r="G27" s="72" t="s">
        <v>98</v>
      </c>
      <c r="H27" s="72"/>
      <c r="I27" s="72" t="s">
        <v>37</v>
      </c>
      <c r="J27" s="74"/>
      <c r="M27" s="50"/>
    </row>
    <row r="28" spans="1:13" ht="38.25" x14ac:dyDescent="0.25">
      <c r="A28" s="10" t="s">
        <v>38</v>
      </c>
      <c r="B28" s="11" t="s">
        <v>39</v>
      </c>
      <c r="C28" s="11" t="s">
        <v>40</v>
      </c>
      <c r="D28" s="11" t="s">
        <v>41</v>
      </c>
      <c r="E28" s="11" t="s">
        <v>42</v>
      </c>
      <c r="F28" s="11" t="s">
        <v>43</v>
      </c>
      <c r="G28" s="11" t="s">
        <v>44</v>
      </c>
      <c r="H28" s="11" t="s">
        <v>45</v>
      </c>
      <c r="I28" s="11" t="s">
        <v>46</v>
      </c>
      <c r="J28" s="12" t="s">
        <v>47</v>
      </c>
      <c r="M28" s="50"/>
    </row>
    <row r="29" spans="1:13" ht="83.1" customHeight="1" x14ac:dyDescent="0.25">
      <c r="A29" s="29" t="s">
        <v>67</v>
      </c>
      <c r="B29" s="30" t="s">
        <v>68</v>
      </c>
      <c r="C29" s="13">
        <v>21</v>
      </c>
      <c r="D29" s="31">
        <v>228440874.94771001</v>
      </c>
      <c r="E29" s="13">
        <v>15</v>
      </c>
      <c r="F29" s="14">
        <v>31189933.090000004</v>
      </c>
      <c r="G29" s="15">
        <v>12</v>
      </c>
      <c r="H29" s="31">
        <v>145032387.36000001</v>
      </c>
      <c r="I29" s="33">
        <f>+Tabla16[[#This Row],[Física 
(E)]]/Tabla16[[#This Row],[Física
(C)]]</f>
        <v>0.8</v>
      </c>
      <c r="J29" s="34">
        <f>+Tabla16[[#This Row],[Financiera 
 (F)]]/Tabla16[[#This Row],[Financiera
(D)]]</f>
        <v>4.6499743023334581</v>
      </c>
      <c r="K29" s="50"/>
    </row>
    <row r="30" spans="1:13" ht="15.75" x14ac:dyDescent="0.25">
      <c r="A30" s="66" t="s">
        <v>49</v>
      </c>
      <c r="B30" s="67"/>
      <c r="C30" s="67"/>
      <c r="D30" s="67"/>
      <c r="E30" s="67"/>
      <c r="F30" s="67"/>
      <c r="G30" s="67"/>
      <c r="H30" s="67"/>
      <c r="I30" s="67"/>
      <c r="J30" s="68"/>
      <c r="K30" s="50"/>
      <c r="M30" s="50"/>
    </row>
    <row r="31" spans="1:13" ht="15.75" x14ac:dyDescent="0.25">
      <c r="A31" s="69" t="s">
        <v>50</v>
      </c>
      <c r="B31" s="70"/>
      <c r="C31" s="70"/>
      <c r="D31" s="70"/>
      <c r="E31" s="70"/>
      <c r="F31" s="70"/>
      <c r="G31" s="70"/>
      <c r="H31" s="70"/>
      <c r="I31" s="70"/>
      <c r="J31" s="71"/>
      <c r="K31" s="50"/>
      <c r="M31" s="50"/>
    </row>
    <row r="32" spans="1:13" x14ac:dyDescent="0.25">
      <c r="A32" s="18" t="s">
        <v>51</v>
      </c>
      <c r="B32" s="75" t="s">
        <v>69</v>
      </c>
      <c r="C32" s="75"/>
      <c r="D32" s="75"/>
      <c r="E32" s="75"/>
      <c r="F32" s="75"/>
      <c r="G32" s="75"/>
      <c r="H32" s="75"/>
      <c r="I32" s="75"/>
      <c r="J32" s="76"/>
      <c r="K32" s="50"/>
    </row>
    <row r="33" spans="1:13" x14ac:dyDescent="0.25">
      <c r="A33" s="18" t="s">
        <v>52</v>
      </c>
      <c r="B33" s="75" t="s">
        <v>70</v>
      </c>
      <c r="C33" s="75"/>
      <c r="D33" s="75"/>
      <c r="E33" s="75"/>
      <c r="F33" s="75"/>
      <c r="G33" s="75"/>
      <c r="H33" s="75"/>
      <c r="I33" s="75"/>
      <c r="J33" s="76"/>
      <c r="M33" s="50"/>
    </row>
    <row r="34" spans="1:13" ht="42.75" customHeight="1" x14ac:dyDescent="0.25">
      <c r="A34" s="18" t="s">
        <v>53</v>
      </c>
      <c r="B34" s="75" t="s">
        <v>101</v>
      </c>
      <c r="C34" s="75"/>
      <c r="D34" s="75"/>
      <c r="E34" s="75"/>
      <c r="F34" s="75"/>
      <c r="G34" s="75"/>
      <c r="H34" s="75"/>
      <c r="I34" s="75"/>
      <c r="J34" s="76"/>
    </row>
    <row r="35" spans="1:13" ht="47.25" customHeight="1" x14ac:dyDescent="0.25">
      <c r="A35" s="18" t="s">
        <v>54</v>
      </c>
      <c r="B35" s="117" t="s">
        <v>122</v>
      </c>
      <c r="C35" s="117"/>
      <c r="D35" s="117"/>
      <c r="E35" s="117"/>
      <c r="F35" s="117"/>
      <c r="G35" s="117"/>
      <c r="H35" s="117"/>
      <c r="I35" s="117"/>
      <c r="J35" s="118"/>
    </row>
    <row r="36" spans="1:13" ht="15.75" x14ac:dyDescent="0.25">
      <c r="A36" s="66" t="s">
        <v>55</v>
      </c>
      <c r="B36" s="67"/>
      <c r="C36" s="67"/>
      <c r="D36" s="67"/>
      <c r="E36" s="67"/>
      <c r="F36" s="67"/>
      <c r="G36" s="67"/>
      <c r="H36" s="67"/>
      <c r="I36" s="67"/>
      <c r="J36" s="68"/>
    </row>
    <row r="37" spans="1:13" ht="15.75" x14ac:dyDescent="0.25">
      <c r="A37" s="56" t="s">
        <v>56</v>
      </c>
      <c r="B37" s="57"/>
      <c r="C37" s="57"/>
      <c r="D37" s="57"/>
      <c r="E37" s="57"/>
      <c r="F37" s="57"/>
      <c r="G37" s="57"/>
      <c r="H37" s="57"/>
      <c r="I37" s="57"/>
      <c r="J37" s="58"/>
    </row>
    <row r="38" spans="1:13" ht="27.75" customHeight="1" x14ac:dyDescent="0.25">
      <c r="A38" s="59"/>
      <c r="B38" s="60"/>
      <c r="C38" s="60"/>
      <c r="D38" s="60"/>
      <c r="E38" s="60"/>
      <c r="F38" s="60"/>
      <c r="G38" s="60"/>
      <c r="H38" s="60"/>
      <c r="I38" s="60"/>
      <c r="J38" s="61"/>
    </row>
    <row r="39" spans="1:13" ht="27.75" customHeight="1" x14ac:dyDescent="0.25">
      <c r="A39" s="24"/>
      <c r="B39" s="24"/>
      <c r="C39" s="24"/>
      <c r="D39" s="24"/>
      <c r="E39" s="24"/>
      <c r="F39" s="24"/>
      <c r="G39" s="24"/>
      <c r="H39" s="24"/>
      <c r="I39" s="24"/>
      <c r="J39" s="24"/>
    </row>
    <row r="40" spans="1:13" ht="30.75" customHeight="1" x14ac:dyDescent="0.25">
      <c r="A40" s="62" t="s">
        <v>58</v>
      </c>
      <c r="B40" s="62"/>
      <c r="C40" s="62"/>
      <c r="D40" s="62"/>
      <c r="E40" s="62"/>
      <c r="F40" s="62"/>
      <c r="G40" s="62"/>
      <c r="H40" s="62"/>
      <c r="I40" s="62"/>
      <c r="J40" s="62"/>
    </row>
    <row r="42" spans="1:13" x14ac:dyDescent="0.25">
      <c r="A42" s="27" t="s">
        <v>59</v>
      </c>
      <c r="B42" s="44">
        <f>+D29</f>
        <v>228440874.94771001</v>
      </c>
      <c r="D42" s="65" t="s">
        <v>104</v>
      </c>
      <c r="E42" s="65"/>
      <c r="F42" s="65"/>
      <c r="H42" s="65" t="s">
        <v>106</v>
      </c>
      <c r="I42" s="65"/>
      <c r="J42" s="65"/>
    </row>
    <row r="43" spans="1:13" x14ac:dyDescent="0.25">
      <c r="A43" s="27" t="s">
        <v>60</v>
      </c>
      <c r="B43" s="44">
        <f>+C25</f>
        <v>507333494.47000003</v>
      </c>
      <c r="D43" s="64" t="s">
        <v>105</v>
      </c>
      <c r="E43" s="64"/>
      <c r="F43" s="64"/>
      <c r="H43" s="64" t="s">
        <v>123</v>
      </c>
      <c r="I43" s="64"/>
      <c r="J43" s="64"/>
    </row>
    <row r="44" spans="1:13" x14ac:dyDescent="0.25">
      <c r="A44" s="27" t="s">
        <v>71</v>
      </c>
      <c r="B44" s="44">
        <f>+F25</f>
        <v>51313606.950000003</v>
      </c>
    </row>
  </sheetData>
  <mergeCells count="52">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2:F42"/>
    <mergeCell ref="H42:J42"/>
    <mergeCell ref="H43:J43"/>
  </mergeCells>
  <dataValidations disablePrompts="1"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70866141732283472" right="0.70866141732283472" top="0.74803149606299213" bottom="0.74803149606299213" header="0.31496062992125984" footer="0.31496062992125984"/>
  <pageSetup scale="56"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O44"/>
  <sheetViews>
    <sheetView showGridLines="0" topLeftCell="A34" zoomScaleNormal="100" workbookViewId="0">
      <selection activeCell="I47" sqref="I47"/>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2.7109375" bestFit="1" customWidth="1"/>
    <col min="12" max="13" width="11.7109375" bestFit="1" customWidth="1"/>
    <col min="15" max="15" width="12.710937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5</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75" t="s">
        <v>14</v>
      </c>
      <c r="C11" s="98"/>
      <c r="D11" s="98"/>
      <c r="E11" s="98"/>
      <c r="F11" s="98"/>
      <c r="G11" s="98"/>
      <c r="H11" s="98"/>
      <c r="I11" s="98"/>
      <c r="J11" s="99"/>
    </row>
    <row r="12" spans="1:10" ht="49.5" customHeight="1" x14ac:dyDescent="0.25">
      <c r="A12" s="4" t="s">
        <v>15</v>
      </c>
      <c r="B12" s="75" t="s">
        <v>16</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36">
        <v>3</v>
      </c>
      <c r="C14" s="91" t="str">
        <f>IFERROR(VLOOKUP(B14,'[1]Validacion datos'!A2:B5,2,FALSE),"")</f>
        <v>DESARROLLO PRODUCTIVO</v>
      </c>
      <c r="D14" s="91"/>
      <c r="E14" s="91"/>
      <c r="F14" s="91"/>
      <c r="G14" s="91"/>
      <c r="H14" s="91"/>
      <c r="I14" s="91"/>
      <c r="J14" s="91"/>
    </row>
    <row r="15" spans="1:10" ht="26.25" customHeight="1" x14ac:dyDescent="0.25">
      <c r="A15" s="4" t="s">
        <v>19</v>
      </c>
      <c r="B15" s="37">
        <v>3.3</v>
      </c>
      <c r="C15" s="91" t="str">
        <f>IFERROR(VLOOKUP(B15,'[1]Validacion datos'!A8:B26,2,FALSE),"")</f>
        <v>Competitividad e innovavión en un ambiente favorable a la cooperación y la responsabilidad social</v>
      </c>
      <c r="D15" s="91"/>
      <c r="E15" s="91"/>
      <c r="F15" s="91"/>
      <c r="G15" s="91"/>
      <c r="H15" s="91"/>
      <c r="I15" s="91"/>
      <c r="J15" s="91"/>
    </row>
    <row r="16" spans="1:10" ht="30.75" customHeight="1" x14ac:dyDescent="0.25">
      <c r="A16" s="4" t="s">
        <v>20</v>
      </c>
      <c r="B16" s="8" t="s">
        <v>72</v>
      </c>
      <c r="C16" s="91"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91"/>
      <c r="E16" s="91"/>
      <c r="F16" s="91"/>
      <c r="G16" s="91"/>
      <c r="H16" s="91"/>
      <c r="I16" s="91"/>
      <c r="J16" s="91"/>
    </row>
    <row r="17" spans="1:15" ht="15.75" x14ac:dyDescent="0.25">
      <c r="A17" s="66" t="s">
        <v>22</v>
      </c>
      <c r="B17" s="67"/>
      <c r="C17" s="67"/>
      <c r="D17" s="67"/>
      <c r="E17" s="67"/>
      <c r="F17" s="67"/>
      <c r="G17" s="67"/>
      <c r="H17" s="67"/>
      <c r="I17" s="67"/>
      <c r="J17" s="68"/>
    </row>
    <row r="18" spans="1:15" ht="29.25" customHeight="1" x14ac:dyDescent="0.25">
      <c r="A18" s="4" t="s">
        <v>23</v>
      </c>
      <c r="B18" s="75" t="s">
        <v>73</v>
      </c>
      <c r="C18" s="75"/>
      <c r="D18" s="75"/>
      <c r="E18" s="75"/>
      <c r="F18" s="75"/>
      <c r="G18" s="75"/>
      <c r="H18" s="75"/>
      <c r="I18" s="75"/>
      <c r="J18" s="76"/>
    </row>
    <row r="19" spans="1:15" ht="55.5" customHeight="1" x14ac:dyDescent="0.25">
      <c r="A19" s="9" t="s">
        <v>25</v>
      </c>
      <c r="B19" s="75" t="s">
        <v>74</v>
      </c>
      <c r="C19" s="75"/>
      <c r="D19" s="75"/>
      <c r="E19" s="75"/>
      <c r="F19" s="75"/>
      <c r="G19" s="75"/>
      <c r="H19" s="75"/>
      <c r="I19" s="75"/>
      <c r="J19" s="76"/>
    </row>
    <row r="20" spans="1:15" ht="34.5" customHeight="1" x14ac:dyDescent="0.25">
      <c r="A20" s="9" t="s">
        <v>26</v>
      </c>
      <c r="B20" s="75" t="s">
        <v>27</v>
      </c>
      <c r="C20" s="75"/>
      <c r="D20" s="75"/>
      <c r="E20" s="75"/>
      <c r="F20" s="75"/>
      <c r="G20" s="75"/>
      <c r="H20" s="75"/>
      <c r="I20" s="75"/>
      <c r="J20" s="76"/>
    </row>
    <row r="21" spans="1:15" ht="60" customHeight="1" x14ac:dyDescent="0.25">
      <c r="A21" s="9" t="s">
        <v>28</v>
      </c>
      <c r="B21" s="77" t="s">
        <v>75</v>
      </c>
      <c r="C21" s="77"/>
      <c r="D21" s="77"/>
      <c r="E21" s="77"/>
      <c r="F21" s="77"/>
      <c r="G21" s="77"/>
      <c r="H21" s="77"/>
      <c r="I21" s="77"/>
      <c r="J21" s="78"/>
    </row>
    <row r="22" spans="1:15" ht="15.75" x14ac:dyDescent="0.25">
      <c r="A22" s="66" t="s">
        <v>29</v>
      </c>
      <c r="B22" s="67"/>
      <c r="C22" s="67"/>
      <c r="D22" s="67"/>
      <c r="E22" s="67"/>
      <c r="F22" s="67"/>
      <c r="G22" s="67"/>
      <c r="H22" s="67"/>
      <c r="I22" s="67"/>
      <c r="J22" s="68"/>
    </row>
    <row r="23" spans="1:15" ht="15.75" x14ac:dyDescent="0.25">
      <c r="A23" s="69" t="s">
        <v>30</v>
      </c>
      <c r="B23" s="70"/>
      <c r="C23" s="70"/>
      <c r="D23" s="70"/>
      <c r="E23" s="70"/>
      <c r="F23" s="70"/>
      <c r="G23" s="70"/>
      <c r="H23" s="70"/>
      <c r="I23" s="70"/>
      <c r="J23" s="71"/>
    </row>
    <row r="24" spans="1:15" ht="15" customHeight="1" x14ac:dyDescent="0.25">
      <c r="A24" s="86" t="s">
        <v>31</v>
      </c>
      <c r="B24" s="87"/>
      <c r="C24" s="88" t="s">
        <v>32</v>
      </c>
      <c r="D24" s="89"/>
      <c r="E24" s="89"/>
      <c r="F24" s="89" t="s">
        <v>33</v>
      </c>
      <c r="G24" s="89"/>
      <c r="H24" s="87"/>
      <c r="I24" s="88" t="s">
        <v>34</v>
      </c>
      <c r="J24" s="90"/>
    </row>
    <row r="25" spans="1:15" x14ac:dyDescent="0.25">
      <c r="A25" s="79">
        <v>19865797</v>
      </c>
      <c r="B25" s="80"/>
      <c r="C25" s="81" t="s">
        <v>100</v>
      </c>
      <c r="D25" s="82"/>
      <c r="E25" s="83"/>
      <c r="F25" s="81">
        <v>47889712.57</v>
      </c>
      <c r="G25" s="82"/>
      <c r="H25" s="83"/>
      <c r="I25" s="113" t="e">
        <f>+F25/C25</f>
        <v>#VALUE!</v>
      </c>
      <c r="J25" s="114"/>
    </row>
    <row r="26" spans="1:15" ht="15.75" x14ac:dyDescent="0.25">
      <c r="A26" s="69" t="s">
        <v>35</v>
      </c>
      <c r="B26" s="70"/>
      <c r="C26" s="70"/>
      <c r="D26" s="70"/>
      <c r="E26" s="70"/>
      <c r="F26" s="70"/>
      <c r="G26" s="70"/>
      <c r="H26" s="70"/>
      <c r="I26" s="70"/>
      <c r="J26" s="71"/>
    </row>
    <row r="27" spans="1:15" x14ac:dyDescent="0.25">
      <c r="A27" s="5"/>
      <c r="B27"/>
      <c r="C27" s="72" t="s">
        <v>36</v>
      </c>
      <c r="D27" s="73"/>
      <c r="E27" s="72" t="s">
        <v>97</v>
      </c>
      <c r="F27" s="73"/>
      <c r="G27" s="72" t="s">
        <v>98</v>
      </c>
      <c r="H27" s="72"/>
      <c r="I27" s="72" t="s">
        <v>37</v>
      </c>
      <c r="J27" s="74"/>
    </row>
    <row r="28" spans="1:15" ht="38.25" x14ac:dyDescent="0.25">
      <c r="A28" s="10" t="s">
        <v>38</v>
      </c>
      <c r="B28" s="11" t="s">
        <v>39</v>
      </c>
      <c r="C28" s="11" t="s">
        <v>40</v>
      </c>
      <c r="D28" s="11" t="s">
        <v>41</v>
      </c>
      <c r="E28" s="11" t="s">
        <v>42</v>
      </c>
      <c r="F28" s="11" t="s">
        <v>43</v>
      </c>
      <c r="G28" s="11" t="s">
        <v>44</v>
      </c>
      <c r="H28" s="11" t="s">
        <v>45</v>
      </c>
      <c r="I28" s="11" t="s">
        <v>46</v>
      </c>
      <c r="J28" s="12" t="s">
        <v>47</v>
      </c>
    </row>
    <row r="29" spans="1:15" ht="107.1" customHeight="1" x14ac:dyDescent="0.25">
      <c r="A29" s="41" t="s">
        <v>76</v>
      </c>
      <c r="B29" s="42" t="s">
        <v>77</v>
      </c>
      <c r="C29" s="13">
        <v>9</v>
      </c>
      <c r="D29" s="31">
        <v>113217592</v>
      </c>
      <c r="E29" s="13">
        <v>6</v>
      </c>
      <c r="F29" s="14">
        <v>1968776</v>
      </c>
      <c r="G29" s="15">
        <v>6</v>
      </c>
      <c r="H29" s="31">
        <v>13058681.940000001</v>
      </c>
      <c r="I29" s="16">
        <f>+Tabla17[[#This Row],[Física 
(E)]]/Tabla17[[#This Row],[Física
(C)]]</f>
        <v>1</v>
      </c>
      <c r="J29" s="17">
        <f>+Tabla17[[#This Row],[Financiera 
 (F)]]/Tabla17[[#This Row],[Financiera
(D)]]</f>
        <v>6.6328937065466063</v>
      </c>
    </row>
    <row r="30" spans="1:15" ht="15.75" x14ac:dyDescent="0.25">
      <c r="A30" s="66" t="s">
        <v>49</v>
      </c>
      <c r="B30" s="67"/>
      <c r="C30" s="67"/>
      <c r="D30" s="67"/>
      <c r="E30" s="67"/>
      <c r="F30" s="67"/>
      <c r="G30" s="67"/>
      <c r="H30" s="67"/>
      <c r="I30" s="67"/>
      <c r="J30" s="68"/>
      <c r="K30" s="50"/>
      <c r="L30" s="50"/>
    </row>
    <row r="31" spans="1:15" ht="15.75" x14ac:dyDescent="0.25">
      <c r="A31" s="69" t="s">
        <v>50</v>
      </c>
      <c r="B31" s="70"/>
      <c r="C31" s="70"/>
      <c r="D31" s="70"/>
      <c r="E31" s="70"/>
      <c r="F31" s="70"/>
      <c r="G31" s="70"/>
      <c r="H31" s="70"/>
      <c r="I31" s="70"/>
      <c r="J31" s="71"/>
      <c r="K31" s="50"/>
      <c r="L31" s="50"/>
      <c r="M31" s="50"/>
      <c r="O31" s="50"/>
    </row>
    <row r="32" spans="1:15" ht="32.1" customHeight="1" x14ac:dyDescent="0.25">
      <c r="A32" s="18" t="s">
        <v>51</v>
      </c>
      <c r="B32" s="77" t="s">
        <v>76</v>
      </c>
      <c r="C32" s="77"/>
      <c r="D32" s="77"/>
      <c r="E32" s="77"/>
      <c r="F32" s="77"/>
      <c r="G32" s="77"/>
      <c r="H32" s="77"/>
      <c r="I32" s="77"/>
      <c r="J32" s="78"/>
      <c r="K32" s="50"/>
      <c r="M32" s="50"/>
      <c r="O32" s="50"/>
    </row>
    <row r="33" spans="1:15" ht="32.1" customHeight="1" x14ac:dyDescent="0.25">
      <c r="A33" s="18" t="s">
        <v>52</v>
      </c>
      <c r="B33" s="75" t="s">
        <v>78</v>
      </c>
      <c r="C33" s="75"/>
      <c r="D33" s="75"/>
      <c r="E33" s="75"/>
      <c r="F33" s="75"/>
      <c r="G33" s="75"/>
      <c r="H33" s="75"/>
      <c r="I33" s="75"/>
      <c r="J33" s="76"/>
      <c r="M33" s="50"/>
      <c r="O33" s="50"/>
    </row>
    <row r="34" spans="1:15" ht="32.1" customHeight="1" x14ac:dyDescent="0.25">
      <c r="A34" s="18" t="s">
        <v>53</v>
      </c>
      <c r="B34" s="75" t="s">
        <v>121</v>
      </c>
      <c r="C34" s="75"/>
      <c r="D34" s="75"/>
      <c r="E34" s="75"/>
      <c r="F34" s="75"/>
      <c r="G34" s="75"/>
      <c r="H34" s="75"/>
      <c r="I34" s="75"/>
      <c r="J34" s="76"/>
    </row>
    <row r="35" spans="1:15" ht="53.25" customHeight="1" x14ac:dyDescent="0.25">
      <c r="A35" s="18" t="s">
        <v>54</v>
      </c>
      <c r="B35" s="124" t="s">
        <v>119</v>
      </c>
      <c r="C35" s="124"/>
      <c r="D35" s="124"/>
      <c r="E35" s="124"/>
      <c r="F35" s="124"/>
      <c r="G35" s="124"/>
      <c r="H35" s="124"/>
      <c r="I35" s="124"/>
      <c r="J35" s="125"/>
    </row>
    <row r="36" spans="1:15" ht="15.75" x14ac:dyDescent="0.25">
      <c r="A36" s="66" t="s">
        <v>55</v>
      </c>
      <c r="B36" s="67"/>
      <c r="C36" s="67"/>
      <c r="D36" s="67"/>
      <c r="E36" s="67"/>
      <c r="F36" s="67"/>
      <c r="G36" s="67"/>
      <c r="H36" s="67"/>
      <c r="I36" s="67"/>
      <c r="J36" s="68"/>
    </row>
    <row r="37" spans="1:15" ht="15.75" x14ac:dyDescent="0.25">
      <c r="A37" s="56" t="s">
        <v>56</v>
      </c>
      <c r="B37" s="57"/>
      <c r="C37" s="57"/>
      <c r="D37" s="57"/>
      <c r="E37" s="57"/>
      <c r="F37" s="57"/>
      <c r="G37" s="57"/>
      <c r="H37" s="57"/>
      <c r="I37" s="57"/>
      <c r="J37" s="58"/>
    </row>
    <row r="38" spans="1:15" ht="27.75" customHeight="1" x14ac:dyDescent="0.25">
      <c r="A38" s="59" t="s">
        <v>57</v>
      </c>
      <c r="B38" s="60"/>
      <c r="C38" s="60"/>
      <c r="D38" s="60"/>
      <c r="E38" s="60"/>
      <c r="F38" s="60"/>
      <c r="G38" s="60"/>
      <c r="H38" s="60"/>
      <c r="I38" s="60"/>
      <c r="J38" s="61"/>
    </row>
    <row r="39" spans="1:15" ht="27.75" customHeight="1" x14ac:dyDescent="0.25">
      <c r="A39" s="24"/>
      <c r="B39" s="24"/>
      <c r="C39" s="24"/>
      <c r="D39" s="24"/>
      <c r="E39" s="24"/>
      <c r="F39" s="24"/>
      <c r="G39" s="24"/>
      <c r="H39" s="24"/>
      <c r="I39" s="24"/>
      <c r="J39" s="24"/>
    </row>
    <row r="40" spans="1:15" ht="30.75" customHeight="1" x14ac:dyDescent="0.25">
      <c r="A40" s="62" t="s">
        <v>58</v>
      </c>
      <c r="B40" s="62"/>
      <c r="C40" s="62"/>
      <c r="D40" s="62"/>
      <c r="E40" s="62"/>
      <c r="F40" s="62"/>
      <c r="G40" s="62"/>
      <c r="H40" s="62"/>
      <c r="I40" s="62"/>
      <c r="J40" s="62"/>
    </row>
    <row r="42" spans="1:15" x14ac:dyDescent="0.25">
      <c r="A42" s="27" t="s">
        <v>59</v>
      </c>
      <c r="B42" s="44">
        <f>+A25</f>
        <v>19865797</v>
      </c>
      <c r="D42" s="40"/>
      <c r="E42" s="40"/>
      <c r="F42" s="40"/>
      <c r="H42" s="40"/>
      <c r="I42" s="40"/>
      <c r="J42" s="40"/>
    </row>
    <row r="43" spans="1:15" x14ac:dyDescent="0.25">
      <c r="A43" s="27" t="s">
        <v>60</v>
      </c>
      <c r="B43" s="44" t="str">
        <f>+C25</f>
        <v xml:space="preserve">	83,206,353.00</v>
      </c>
      <c r="D43" s="65" t="s">
        <v>104</v>
      </c>
      <c r="E43" s="65"/>
      <c r="F43" s="65"/>
      <c r="H43" s="65" t="s">
        <v>106</v>
      </c>
      <c r="I43" s="65"/>
      <c r="J43" s="65"/>
    </row>
    <row r="44" spans="1:15" x14ac:dyDescent="0.25">
      <c r="A44" s="27" t="s">
        <v>71</v>
      </c>
      <c r="B44" s="44">
        <f>+F25</f>
        <v>47889712.57</v>
      </c>
      <c r="D44" s="64" t="s">
        <v>105</v>
      </c>
      <c r="E44" s="64"/>
      <c r="F44" s="64"/>
      <c r="H44" s="64" t="s">
        <v>123</v>
      </c>
      <c r="I44" s="64"/>
      <c r="J44" s="64"/>
    </row>
  </sheetData>
  <mergeCells count="52">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 ref="H43:J43"/>
    <mergeCell ref="H44:J44"/>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2:J32" xr:uid="{00000000-0002-0000-0600-000003000000}"/>
    <dataValidation allowBlank="1" showInputMessage="1" showErrorMessage="1" prompt="1. Describir lo plasmado en el presupuesto_x000a_2. Describir lo alcanzado en términos financieros y de producción " sqref="B34:J34" xr:uid="{00000000-0002-0000-0600-000004000000}"/>
    <dataValidation allowBlank="1" showInputMessage="1" showErrorMessage="1" prompt="De existir desvío, explicar razones." sqref="B35:J35" xr:uid="{00000000-0002-0000-0600-000005000000}"/>
    <dataValidation allowBlank="1" showInputMessage="1" showErrorMessage="1" prompt="Oportunidades de mejora identificadas" sqref="A38:J39"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3:J33 B19:J19" xr:uid="{00000000-0002-0000-0600-000008000000}"/>
    <dataValidation allowBlank="1" showInputMessage="1" showErrorMessage="1" prompt="Nombre de cada producto" sqref="A28:A29" xr:uid="{00000000-0002-0000-0600-000009000000}"/>
    <dataValidation allowBlank="1" showInputMessage="1" showErrorMessage="1" prompt="Nombre del indicador" sqref="B28:B29" xr:uid="{00000000-0002-0000-0600-00000A000000}"/>
    <dataValidation allowBlank="1" showInputMessage="1" showErrorMessage="1" prompt="Meta anual del indicador" sqref="C28:C29 E28" xr:uid="{00000000-0002-0000-0600-00000B000000}"/>
    <dataValidation allowBlank="1" showInputMessage="1" showErrorMessage="1" prompt="Monto presupuestado para el producto" sqref="D28:D29 E29:F29 F28" xr:uid="{00000000-0002-0000-0600-00000C000000}"/>
    <dataValidation allowBlank="1" showInputMessage="1" showErrorMessage="1" prompt="Meta alcanzada en el trimestre" sqref="G28:G29" xr:uid="{00000000-0002-0000-0600-00000D000000}"/>
    <dataValidation allowBlank="1" showInputMessage="1" showErrorMessage="1" prompt="Monto ejecutado en el trimestre" sqref="H28:H29" xr:uid="{00000000-0002-0000-0600-00000E000000}"/>
  </dataValidations>
  <printOptions horizontalCentered="1" verticalCentered="1"/>
  <pageMargins left="0.51181102362204722" right="0.51181102362204722" top="0.74803149606299213" bottom="0.74803149606299213" header="0.31496062992125984" footer="0.31496062992125984"/>
  <pageSetup scale="58" fitToWidth="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showGridLines="0" tabSelected="1" zoomScaleNormal="100" workbookViewId="0">
      <selection activeCell="B35" sqref="B35:J35"/>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3" width="12.7109375" bestFit="1" customWidth="1"/>
  </cols>
  <sheetData>
    <row r="1" spans="1:10" ht="21.75" thickBot="1" x14ac:dyDescent="0.3">
      <c r="A1" s="19"/>
      <c r="B1" s="104" t="s">
        <v>96</v>
      </c>
      <c r="C1" s="105"/>
      <c r="D1" s="105"/>
      <c r="E1" s="105"/>
      <c r="F1" s="105"/>
      <c r="G1" s="105"/>
      <c r="H1" s="105"/>
      <c r="I1" s="105"/>
      <c r="J1" s="106"/>
    </row>
    <row r="2" spans="1:10" ht="21.75" thickBot="1" x14ac:dyDescent="0.3">
      <c r="A2" s="20"/>
      <c r="B2" s="107" t="s">
        <v>0</v>
      </c>
      <c r="C2" s="108"/>
      <c r="D2" s="107" t="s">
        <v>1</v>
      </c>
      <c r="E2" s="108"/>
      <c r="F2" s="108"/>
      <c r="G2" s="108"/>
      <c r="H2" s="109"/>
      <c r="I2" s="2" t="s">
        <v>2</v>
      </c>
      <c r="J2" s="3" t="s">
        <v>3</v>
      </c>
    </row>
    <row r="3" spans="1:10" ht="21.75" thickBot="1" x14ac:dyDescent="0.3">
      <c r="A3" s="21"/>
      <c r="B3" s="110" t="s">
        <v>4</v>
      </c>
      <c r="C3" s="111"/>
      <c r="D3" s="110"/>
      <c r="E3" s="111"/>
      <c r="F3" s="111"/>
      <c r="G3" s="111"/>
      <c r="H3" s="112"/>
      <c r="I3" s="25">
        <v>45388</v>
      </c>
      <c r="J3" s="26"/>
    </row>
    <row r="4" spans="1:10" x14ac:dyDescent="0.25">
      <c r="A4" s="100"/>
      <c r="B4" s="101"/>
      <c r="C4" s="101"/>
      <c r="D4" s="102"/>
      <c r="E4" s="102"/>
      <c r="F4" s="102"/>
      <c r="G4" s="102"/>
      <c r="H4" s="102"/>
      <c r="I4" s="101"/>
      <c r="J4" s="103"/>
    </row>
    <row r="5" spans="1:10" ht="3" customHeight="1" x14ac:dyDescent="0.25">
      <c r="A5" s="92"/>
      <c r="B5" s="93"/>
      <c r="C5" s="93"/>
      <c r="D5" s="93"/>
      <c r="E5" s="93"/>
      <c r="F5" s="93"/>
      <c r="G5" s="93"/>
      <c r="H5" s="93"/>
      <c r="I5" s="93"/>
      <c r="J5" s="94"/>
    </row>
    <row r="6" spans="1:10" ht="15.75" x14ac:dyDescent="0.25">
      <c r="A6" s="66" t="s">
        <v>107</v>
      </c>
      <c r="B6" s="67"/>
      <c r="C6" s="67"/>
      <c r="D6" s="67"/>
      <c r="E6" s="67"/>
      <c r="F6" s="67"/>
      <c r="G6" s="67"/>
      <c r="H6" s="67"/>
      <c r="I6" s="67"/>
      <c r="J6" s="68"/>
    </row>
    <row r="7" spans="1:10" ht="15.75" x14ac:dyDescent="0.25">
      <c r="A7" s="69" t="s">
        <v>6</v>
      </c>
      <c r="B7" s="70"/>
      <c r="C7" s="70"/>
      <c r="D7" s="70"/>
      <c r="E7" s="70"/>
      <c r="F7" s="70"/>
      <c r="G7" s="70"/>
      <c r="H7" s="70"/>
      <c r="I7" s="70"/>
      <c r="J7" s="71"/>
    </row>
    <row r="8" spans="1:10" x14ac:dyDescent="0.25">
      <c r="A8" s="4" t="s">
        <v>7</v>
      </c>
      <c r="B8" s="95" t="s">
        <v>8</v>
      </c>
      <c r="C8" s="96"/>
      <c r="D8" s="96"/>
      <c r="E8" s="96"/>
      <c r="F8" s="96"/>
      <c r="G8" s="96"/>
      <c r="H8" s="96"/>
      <c r="I8" s="96"/>
      <c r="J8" s="97"/>
    </row>
    <row r="9" spans="1:10" ht="15" customHeight="1" x14ac:dyDescent="0.25">
      <c r="A9" s="22" t="s">
        <v>9</v>
      </c>
      <c r="B9" s="95" t="s">
        <v>10</v>
      </c>
      <c r="C9" s="96"/>
      <c r="D9" s="96"/>
      <c r="E9" s="96"/>
      <c r="F9" s="96"/>
      <c r="G9" s="96"/>
      <c r="H9" s="96"/>
      <c r="I9" s="96"/>
      <c r="J9" s="97"/>
    </row>
    <row r="10" spans="1:10" x14ac:dyDescent="0.25">
      <c r="A10" s="22" t="s">
        <v>11</v>
      </c>
      <c r="B10" s="95" t="s">
        <v>12</v>
      </c>
      <c r="C10" s="96"/>
      <c r="D10" s="96"/>
      <c r="E10" s="96"/>
      <c r="F10" s="96"/>
      <c r="G10" s="96"/>
      <c r="H10" s="96"/>
      <c r="I10" s="96"/>
      <c r="J10" s="97"/>
    </row>
    <row r="11" spans="1:10" ht="44.25" customHeight="1" x14ac:dyDescent="0.25">
      <c r="A11" s="4" t="s">
        <v>13</v>
      </c>
      <c r="B11" s="75" t="s">
        <v>108</v>
      </c>
      <c r="C11" s="98"/>
      <c r="D11" s="98"/>
      <c r="E11" s="98"/>
      <c r="F11" s="98"/>
      <c r="G11" s="98"/>
      <c r="H11" s="98"/>
      <c r="I11" s="98"/>
      <c r="J11" s="99"/>
    </row>
    <row r="12" spans="1:10" ht="49.5" customHeight="1" x14ac:dyDescent="0.25">
      <c r="A12" s="4" t="s">
        <v>15</v>
      </c>
      <c r="B12" s="75" t="s">
        <v>109</v>
      </c>
      <c r="C12" s="98"/>
      <c r="D12" s="98"/>
      <c r="E12" s="98"/>
      <c r="F12" s="98"/>
      <c r="G12" s="98"/>
      <c r="H12" s="98"/>
      <c r="I12" s="98"/>
      <c r="J12" s="99"/>
    </row>
    <row r="13" spans="1:10" ht="15.75" x14ac:dyDescent="0.25">
      <c r="A13" s="66" t="s">
        <v>17</v>
      </c>
      <c r="B13" s="67"/>
      <c r="C13" s="67"/>
      <c r="D13" s="67"/>
      <c r="E13" s="67"/>
      <c r="F13" s="67"/>
      <c r="G13" s="67"/>
      <c r="H13" s="67"/>
      <c r="I13" s="67"/>
      <c r="J13" s="68"/>
    </row>
    <row r="14" spans="1:10" ht="27.75" customHeight="1" x14ac:dyDescent="0.25">
      <c r="A14" s="4" t="s">
        <v>18</v>
      </c>
      <c r="B14" s="23">
        <v>3</v>
      </c>
      <c r="C14" s="91" t="str">
        <f>IFERROR(VLOOKUP(B14,'[1]Validacion datos'!A2:B5,2,FALSE),"")</f>
        <v>DESARROLLO PRODUCTIVO</v>
      </c>
      <c r="D14" s="91"/>
      <c r="E14" s="91"/>
      <c r="F14" s="91"/>
      <c r="G14" s="91"/>
      <c r="H14" s="91"/>
      <c r="I14" s="91"/>
      <c r="J14" s="91"/>
    </row>
    <row r="15" spans="1:10" ht="26.25" customHeight="1" x14ac:dyDescent="0.25">
      <c r="A15" s="4" t="s">
        <v>19</v>
      </c>
      <c r="B15" s="7">
        <v>3.2</v>
      </c>
      <c r="C15" s="91" t="str">
        <f>IFERROR(VLOOKUP(B15,'[1]Validacion datos'!A8:B26,2,FALSE),"")</f>
        <v>Energía confiable y ambientalmente sostenible</v>
      </c>
      <c r="D15" s="91"/>
      <c r="E15" s="91"/>
      <c r="F15" s="91"/>
      <c r="G15" s="91"/>
      <c r="H15" s="91"/>
      <c r="I15" s="91"/>
      <c r="J15" s="91"/>
    </row>
    <row r="16" spans="1:10" ht="48" customHeight="1" x14ac:dyDescent="0.25">
      <c r="A16" s="4" t="s">
        <v>20</v>
      </c>
      <c r="B16" s="7" t="s">
        <v>79</v>
      </c>
      <c r="C16" s="126" t="s">
        <v>80</v>
      </c>
      <c r="D16" s="126"/>
      <c r="E16" s="126"/>
      <c r="F16" s="126"/>
      <c r="G16" s="126"/>
      <c r="H16" s="126"/>
      <c r="I16" s="126"/>
      <c r="J16" s="126"/>
    </row>
    <row r="17" spans="1:13" ht="15.75" x14ac:dyDescent="0.25">
      <c r="A17" s="66" t="s">
        <v>22</v>
      </c>
      <c r="B17" s="67"/>
      <c r="C17" s="67"/>
      <c r="D17" s="67"/>
      <c r="E17" s="67"/>
      <c r="F17" s="67"/>
      <c r="G17" s="67"/>
      <c r="H17" s="67"/>
      <c r="I17" s="67"/>
      <c r="J17" s="68"/>
    </row>
    <row r="18" spans="1:13" ht="29.25" customHeight="1" x14ac:dyDescent="0.25">
      <c r="A18" s="4" t="s">
        <v>23</v>
      </c>
      <c r="B18" s="75" t="s">
        <v>137</v>
      </c>
      <c r="C18" s="75"/>
      <c r="D18" s="75"/>
      <c r="E18" s="75"/>
      <c r="F18" s="75"/>
      <c r="G18" s="75"/>
      <c r="H18" s="75"/>
      <c r="I18" s="75"/>
      <c r="J18" s="76"/>
    </row>
    <row r="19" spans="1:13" ht="33" customHeight="1" x14ac:dyDescent="0.25">
      <c r="A19" s="9" t="s">
        <v>25</v>
      </c>
      <c r="B19" s="75" t="s">
        <v>81</v>
      </c>
      <c r="C19" s="75"/>
      <c r="D19" s="75"/>
      <c r="E19" s="75"/>
      <c r="F19" s="75"/>
      <c r="G19" s="75"/>
      <c r="H19" s="75"/>
      <c r="I19" s="75"/>
      <c r="J19" s="76"/>
    </row>
    <row r="20" spans="1:13" ht="34.5" customHeight="1" x14ac:dyDescent="0.25">
      <c r="A20" s="9" t="s">
        <v>26</v>
      </c>
      <c r="B20" s="75" t="s">
        <v>82</v>
      </c>
      <c r="C20" s="75"/>
      <c r="D20" s="75"/>
      <c r="E20" s="75"/>
      <c r="F20" s="75"/>
      <c r="G20" s="75"/>
      <c r="H20" s="75"/>
      <c r="I20" s="75"/>
      <c r="J20" s="76"/>
    </row>
    <row r="21" spans="1:13" ht="78" customHeight="1" x14ac:dyDescent="0.25">
      <c r="A21" s="9" t="s">
        <v>28</v>
      </c>
      <c r="B21" s="75" t="s">
        <v>138</v>
      </c>
      <c r="C21" s="75"/>
      <c r="D21" s="75"/>
      <c r="E21" s="75"/>
      <c r="F21" s="75"/>
      <c r="G21" s="75"/>
      <c r="H21" s="75"/>
      <c r="I21" s="75"/>
      <c r="J21" s="76"/>
    </row>
    <row r="22" spans="1:13" ht="15.75" x14ac:dyDescent="0.25">
      <c r="A22" s="66" t="s">
        <v>29</v>
      </c>
      <c r="B22" s="67"/>
      <c r="C22" s="67"/>
      <c r="D22" s="67"/>
      <c r="E22" s="67"/>
      <c r="F22" s="67"/>
      <c r="G22" s="67"/>
      <c r="H22" s="67"/>
      <c r="I22" s="67"/>
      <c r="J22" s="68"/>
    </row>
    <row r="23" spans="1:13" ht="15.75" x14ac:dyDescent="0.25">
      <c r="A23" s="69" t="s">
        <v>30</v>
      </c>
      <c r="B23" s="70"/>
      <c r="C23" s="70"/>
      <c r="D23" s="70"/>
      <c r="E23" s="70"/>
      <c r="F23" s="70"/>
      <c r="G23" s="70"/>
      <c r="H23" s="70"/>
      <c r="I23" s="70"/>
      <c r="J23" s="71"/>
    </row>
    <row r="24" spans="1:13" ht="15" customHeight="1" x14ac:dyDescent="0.25">
      <c r="A24" s="86" t="s">
        <v>31</v>
      </c>
      <c r="B24" s="87"/>
      <c r="C24" s="88" t="s">
        <v>32</v>
      </c>
      <c r="D24" s="89"/>
      <c r="E24" s="89"/>
      <c r="F24" s="89" t="s">
        <v>33</v>
      </c>
      <c r="G24" s="89"/>
      <c r="H24" s="87"/>
      <c r="I24" s="88" t="s">
        <v>34</v>
      </c>
      <c r="J24" s="90"/>
    </row>
    <row r="25" spans="1:13" x14ac:dyDescent="0.25">
      <c r="A25" s="79">
        <v>28207124</v>
      </c>
      <c r="B25" s="80"/>
      <c r="C25" s="81">
        <v>26386579</v>
      </c>
      <c r="D25" s="82"/>
      <c r="E25" s="83"/>
      <c r="F25" s="81">
        <v>26195195.780000001</v>
      </c>
      <c r="G25" s="82"/>
      <c r="H25" s="83"/>
      <c r="I25" s="113">
        <f>+F25/C25</f>
        <v>0.9927469483634086</v>
      </c>
      <c r="J25" s="114"/>
    </row>
    <row r="26" spans="1:13" ht="15.75" x14ac:dyDescent="0.25">
      <c r="A26" s="69" t="s">
        <v>35</v>
      </c>
      <c r="B26" s="70"/>
      <c r="C26" s="70"/>
      <c r="D26" s="70"/>
      <c r="E26" s="70"/>
      <c r="F26" s="70"/>
      <c r="G26" s="70"/>
      <c r="H26" s="70"/>
      <c r="I26" s="70"/>
      <c r="J26" s="71"/>
    </row>
    <row r="27" spans="1:13" x14ac:dyDescent="0.25">
      <c r="A27" s="5"/>
      <c r="B27"/>
      <c r="C27" s="72" t="s">
        <v>36</v>
      </c>
      <c r="D27" s="73"/>
      <c r="E27" s="72" t="s">
        <v>97</v>
      </c>
      <c r="F27" s="73"/>
      <c r="G27" s="72" t="s">
        <v>98</v>
      </c>
      <c r="H27" s="72"/>
      <c r="I27" s="72" t="s">
        <v>37</v>
      </c>
      <c r="J27" s="74"/>
    </row>
    <row r="28" spans="1:13" ht="38.25" x14ac:dyDescent="0.25">
      <c r="A28" s="10" t="s">
        <v>38</v>
      </c>
      <c r="B28" s="11" t="s">
        <v>39</v>
      </c>
      <c r="C28" s="11" t="s">
        <v>40</v>
      </c>
      <c r="D28" s="11" t="s">
        <v>41</v>
      </c>
      <c r="E28" s="11" t="s">
        <v>42</v>
      </c>
      <c r="F28" s="11" t="s">
        <v>43</v>
      </c>
      <c r="G28" s="11" t="s">
        <v>44</v>
      </c>
      <c r="H28" s="11" t="s">
        <v>45</v>
      </c>
      <c r="I28" s="11" t="s">
        <v>46</v>
      </c>
      <c r="J28" s="12" t="s">
        <v>47</v>
      </c>
    </row>
    <row r="29" spans="1:13" ht="72" x14ac:dyDescent="0.25">
      <c r="A29" s="29" t="s">
        <v>83</v>
      </c>
      <c r="B29" s="30" t="s">
        <v>84</v>
      </c>
      <c r="C29" s="13">
        <v>4</v>
      </c>
      <c r="D29" s="31">
        <v>135585153</v>
      </c>
      <c r="E29" s="13">
        <v>2</v>
      </c>
      <c r="F29" s="31">
        <v>16202653</v>
      </c>
      <c r="G29" s="15">
        <v>0</v>
      </c>
      <c r="H29" s="43">
        <v>20587006.060000002</v>
      </c>
      <c r="I29" s="16">
        <f>+Tabla13[[#This Row],[Física 
(E)]]/Tabla13[[#This Row],[Física
(C)]]</f>
        <v>0</v>
      </c>
      <c r="J29" s="17">
        <f>+Tabla13[[#This Row],[Financiera 
 (F)]]/Tabla13[[#This Row],[Financiera
(D)]]</f>
        <v>1.2705947637093753</v>
      </c>
    </row>
    <row r="30" spans="1:13" ht="15.75" x14ac:dyDescent="0.25">
      <c r="A30" s="66" t="s">
        <v>49</v>
      </c>
      <c r="B30" s="67"/>
      <c r="C30" s="67"/>
      <c r="D30" s="67"/>
      <c r="E30" s="67"/>
      <c r="F30" s="67"/>
      <c r="G30" s="67"/>
      <c r="H30" s="67"/>
      <c r="I30" s="67"/>
      <c r="J30" s="68"/>
      <c r="K30" s="50"/>
    </row>
    <row r="31" spans="1:13" ht="15.75" x14ac:dyDescent="0.25">
      <c r="A31" s="69" t="s">
        <v>50</v>
      </c>
      <c r="B31" s="70"/>
      <c r="C31" s="70"/>
      <c r="D31" s="70"/>
      <c r="E31" s="70"/>
      <c r="F31" s="70"/>
      <c r="G31" s="70"/>
      <c r="H31" s="70"/>
      <c r="I31" s="70"/>
      <c r="J31" s="71"/>
      <c r="K31" s="50"/>
      <c r="L31" s="50"/>
      <c r="M31" s="50"/>
    </row>
    <row r="32" spans="1:13" ht="28.5" customHeight="1" x14ac:dyDescent="0.25">
      <c r="A32" s="18" t="s">
        <v>51</v>
      </c>
      <c r="B32" s="77" t="s">
        <v>139</v>
      </c>
      <c r="C32" s="77"/>
      <c r="D32" s="77"/>
      <c r="E32" s="77"/>
      <c r="F32" s="77"/>
      <c r="G32" s="77"/>
      <c r="H32" s="77"/>
      <c r="I32" s="77"/>
      <c r="J32" s="78"/>
      <c r="K32" s="50"/>
      <c r="L32" s="50"/>
    </row>
    <row r="33" spans="1:11" ht="35.1" customHeight="1" x14ac:dyDescent="0.25">
      <c r="A33" s="18" t="s">
        <v>52</v>
      </c>
      <c r="B33" s="75" t="s">
        <v>85</v>
      </c>
      <c r="C33" s="75"/>
      <c r="D33" s="75"/>
      <c r="E33" s="75"/>
      <c r="F33" s="75"/>
      <c r="G33" s="75"/>
      <c r="H33" s="75"/>
      <c r="I33" s="75"/>
      <c r="J33" s="76"/>
      <c r="K33" s="50"/>
    </row>
    <row r="34" spans="1:11" ht="35.1" customHeight="1" x14ac:dyDescent="0.25">
      <c r="A34" s="18" t="s">
        <v>53</v>
      </c>
      <c r="B34" s="77" t="s">
        <v>136</v>
      </c>
      <c r="C34" s="77"/>
      <c r="D34" s="77"/>
      <c r="E34" s="77"/>
      <c r="F34" s="77"/>
      <c r="G34" s="77"/>
      <c r="H34" s="77"/>
      <c r="I34" s="77"/>
      <c r="J34" s="78"/>
      <c r="K34" s="50"/>
    </row>
    <row r="35" spans="1:11" ht="72" customHeight="1" x14ac:dyDescent="0.25">
      <c r="A35" s="18" t="s">
        <v>54</v>
      </c>
      <c r="B35" s="75" t="s">
        <v>120</v>
      </c>
      <c r="C35" s="75"/>
      <c r="D35" s="75"/>
      <c r="E35" s="75"/>
      <c r="F35" s="75"/>
      <c r="G35" s="75"/>
      <c r="H35" s="75"/>
      <c r="I35" s="75"/>
      <c r="J35" s="76"/>
    </row>
    <row r="36" spans="1:11" ht="15.75" x14ac:dyDescent="0.25">
      <c r="A36" s="66" t="s">
        <v>55</v>
      </c>
      <c r="B36" s="67"/>
      <c r="C36" s="67"/>
      <c r="D36" s="67"/>
      <c r="E36" s="67"/>
      <c r="F36" s="67"/>
      <c r="G36" s="67"/>
      <c r="H36" s="67"/>
      <c r="I36" s="67"/>
      <c r="J36" s="68"/>
    </row>
    <row r="37" spans="1:11" ht="15.75" x14ac:dyDescent="0.25">
      <c r="A37" s="56" t="s">
        <v>56</v>
      </c>
      <c r="B37" s="57"/>
      <c r="C37" s="57"/>
      <c r="D37" s="57"/>
      <c r="E37" s="57"/>
      <c r="F37" s="57"/>
      <c r="G37" s="57"/>
      <c r="H37" s="57"/>
      <c r="I37" s="57"/>
      <c r="J37" s="58"/>
    </row>
    <row r="38" spans="1:11" ht="27.75" customHeight="1" x14ac:dyDescent="0.25">
      <c r="A38" s="59"/>
      <c r="B38" s="60"/>
      <c r="C38" s="60"/>
      <c r="D38" s="60"/>
      <c r="E38" s="60"/>
      <c r="F38" s="60"/>
      <c r="G38" s="60"/>
      <c r="H38" s="60"/>
      <c r="I38" s="60"/>
      <c r="J38" s="61"/>
    </row>
    <row r="39" spans="1:11" ht="27.75" customHeight="1" x14ac:dyDescent="0.25">
      <c r="A39" s="24"/>
      <c r="B39" s="24"/>
      <c r="C39" s="24"/>
      <c r="D39" s="24"/>
      <c r="E39" s="24"/>
      <c r="F39" s="24"/>
      <c r="G39" s="24"/>
      <c r="H39" s="24"/>
      <c r="I39" s="24"/>
      <c r="J39" s="24"/>
    </row>
    <row r="40" spans="1:11" ht="30.75" customHeight="1" x14ac:dyDescent="0.25">
      <c r="A40" s="62" t="s">
        <v>58</v>
      </c>
      <c r="B40" s="62"/>
      <c r="C40" s="62"/>
      <c r="D40" s="62"/>
      <c r="E40" s="62"/>
      <c r="F40" s="62"/>
      <c r="G40" s="62"/>
      <c r="H40" s="62"/>
      <c r="I40" s="62"/>
      <c r="J40" s="62"/>
    </row>
    <row r="42" spans="1:11" x14ac:dyDescent="0.25">
      <c r="A42" s="27" t="s">
        <v>59</v>
      </c>
      <c r="B42" s="28">
        <f>+A25</f>
        <v>28207124</v>
      </c>
      <c r="D42" s="40"/>
      <c r="E42" s="40"/>
      <c r="F42" s="40"/>
      <c r="H42" s="40"/>
      <c r="I42" s="40"/>
      <c r="J42" s="40"/>
    </row>
    <row r="43" spans="1:11" x14ac:dyDescent="0.25">
      <c r="A43" s="27" t="s">
        <v>60</v>
      </c>
      <c r="B43" s="44">
        <f>+C25</f>
        <v>26386579</v>
      </c>
      <c r="D43" s="63" t="s">
        <v>104</v>
      </c>
      <c r="E43" s="63"/>
      <c r="F43" s="63"/>
      <c r="H43" s="39"/>
      <c r="I43" s="39" t="s">
        <v>106</v>
      </c>
    </row>
    <row r="44" spans="1:11" x14ac:dyDescent="0.25">
      <c r="A44" s="27" t="s">
        <v>71</v>
      </c>
      <c r="B44" s="49">
        <f>+F25</f>
        <v>26195195.780000001</v>
      </c>
      <c r="D44" s="64" t="s">
        <v>114</v>
      </c>
      <c r="E44" s="64"/>
      <c r="F44" s="64"/>
      <c r="H44" s="38"/>
      <c r="I44" s="38" t="s">
        <v>115</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70866141732283472" right="0.70866141732283472" top="0.74803149606299213" bottom="0.74803149606299213" header="0.31496062992125984" footer="0.31496062992125984"/>
  <pageSetup scale="61"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75432-060c-4a96-bc33-cbf9aa818b47">
      <Terms xmlns="http://schemas.microsoft.com/office/infopath/2007/PartnerControls"/>
    </lcf76f155ced4ddcb4097134ff3c332f>
    <TaxCatchAll xmlns="2ea96bed-ecf9-4008-9cf6-cb17032fa9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23F7ED43D49CB40BF088741B792AD7D" ma:contentTypeVersion="15" ma:contentTypeDescription="Crear nuevo documento." ma:contentTypeScope="" ma:versionID="17c3f15651937ba655518e0e7a0dc57f">
  <xsd:schema xmlns:xsd="http://www.w3.org/2001/XMLSchema" xmlns:xs="http://www.w3.org/2001/XMLSchema" xmlns:p="http://schemas.microsoft.com/office/2006/metadata/properties" xmlns:ns2="23875432-060c-4a96-bc33-cbf9aa818b47" xmlns:ns3="2ea96bed-ecf9-4008-9cf6-cb17032fa9cb" targetNamespace="http://schemas.microsoft.com/office/2006/metadata/properties" ma:root="true" ma:fieldsID="61ecbdb7c75a7d35edb234913507d942" ns2:_="" ns3:_="">
    <xsd:import namespace="23875432-060c-4a96-bc33-cbf9aa818b47"/>
    <xsd:import namespace="2ea96bed-ecf9-4008-9cf6-cb17032fa9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75432-060c-4a96-bc33-cbf9aa81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96bed-ecf9-4008-9cf6-cb17032fa9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064a4e1-a069-46f8-a04f-7fb70492f654}" ma:internalName="TaxCatchAll" ma:showField="CatchAllData" ma:web="2ea96bed-ecf9-4008-9cf6-cb17032fa9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E24C0-EAC3-4761-A39B-500D8DEEEE9C}">
  <ds:schemaRefs>
    <ds:schemaRef ds:uri="http://schemas.microsoft.com/sharepoint/v3/contenttype/forms"/>
  </ds:schemaRefs>
</ds:datastoreItem>
</file>

<file path=customXml/itemProps2.xml><?xml version="1.0" encoding="utf-8"?>
<ds:datastoreItem xmlns:ds="http://schemas.openxmlformats.org/officeDocument/2006/customXml" ds:itemID="{AF61B1E0-2EDF-4049-9F48-0206C44F3965}">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customXml/itemProps3.xml><?xml version="1.0" encoding="utf-8"?>
<ds:datastoreItem xmlns:ds="http://schemas.openxmlformats.org/officeDocument/2006/customXml" ds:itemID="{2EA01DDA-2482-47DF-9A3F-57180A9FD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75432-060c-4a96-bc33-cbf9aa818b47"/>
    <ds:schemaRef ds:uri="2ea96bed-ecf9-4008-9cf6-cb17032f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6816</vt:lpstr>
      <vt:lpstr>6817</vt:lpstr>
      <vt:lpstr>6819</vt:lpstr>
      <vt:lpstr>7706</vt:lpstr>
      <vt:lpstr>7707</vt:lpstr>
      <vt:lpstr>7708</vt:lpstr>
      <vt:lpstr>7709</vt:lpstr>
      <vt:lpstr>'6819'!Área_de_impresión</vt:lpstr>
      <vt:lpstr>'7706'!Área_de_impresión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Marlene María Bonifacio</cp:lastModifiedBy>
  <cp:revision/>
  <cp:lastPrinted>2025-01-24T14:11:10Z</cp:lastPrinted>
  <dcterms:created xsi:type="dcterms:W3CDTF">2021-03-22T15:50:10Z</dcterms:created>
  <dcterms:modified xsi:type="dcterms:W3CDTF">2025-01-24T14:11:15Z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0x010100D23F7ED43D49CB40BF088741B792AD7D</vt:lpwstr>
  </property>
  <property fmtid="{D5CDD505-2E9C-101B-9397-08002B2CF9AE}" pid="3" name="MediaServiceImageTags">
    <vt:lpwstr/>
  </property>
</Properties>
</file>