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5/Informe de Monitoreo y Seguimiento/T4/Productos priorizados T4/"/>
    </mc:Choice>
  </mc:AlternateContent>
  <xr:revisionPtr revIDLastSave="14" documentId="8_{DB6AA7BD-5B2B-4BD5-9F42-3C473E68B669}" xr6:coauthVersionLast="47" xr6:coauthVersionMax="47" xr10:uidLastSave="{ADD6FA6D-FFB8-431D-9B9E-839FAAB55FB1}"/>
  <bookViews>
    <workbookView xWindow="-120" yWindow="-120" windowWidth="29040" windowHeight="15720" activeTab="6" xr2:uid="{00000000-000D-0000-FFFF-FFFF00000000}"/>
  </bookViews>
  <sheets>
    <sheet name="6816" sheetId="3" r:id="rId1"/>
    <sheet name="6817" sheetId="4" r:id="rId2"/>
    <sheet name="6819" sheetId="9" r:id="rId3"/>
    <sheet name="7706" sheetId="1" r:id="rId4"/>
    <sheet name="7707" sheetId="5" r:id="rId5"/>
    <sheet name="7708" sheetId="6" r:id="rId6"/>
    <sheet name="7709" sheetId="2" r:id="rId7"/>
  </sheets>
  <externalReferences>
    <externalReference r:id="rId8"/>
  </externalReferences>
  <definedNames>
    <definedName name="_xlnm.Print_Area" localSheetId="0">'6816'!$A$1:$J$45</definedName>
    <definedName name="_xlnm.Print_Area" localSheetId="2">'6819'!$A$1:$J$44</definedName>
    <definedName name="_xlnm.Print_Area" localSheetId="3">'7706'!$A$1:$J$44</definedName>
    <definedName name="_xlnm.Print_Area" localSheetId="5">'7708'!$A$1:$J$44</definedName>
    <definedName name="_xlnm.Print_Area" localSheetId="6">'7709'!$A$1:$J$45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9" l="1"/>
  <c r="B42" i="4"/>
  <c r="J29" i="3"/>
  <c r="J29" i="2" l="1"/>
  <c r="I25" i="5"/>
  <c r="I25" i="9" l="1"/>
  <c r="B44" i="2"/>
  <c r="B43" i="2"/>
  <c r="I25" i="2" l="1"/>
  <c r="B44" i="6"/>
  <c r="B43" i="6"/>
  <c r="B44" i="5" l="1"/>
  <c r="B43" i="5"/>
  <c r="J29" i="4" l="1"/>
  <c r="B44" i="9" l="1"/>
  <c r="B43" i="9"/>
  <c r="B44" i="3" l="1"/>
  <c r="B42" i="5"/>
  <c r="I25" i="4" l="1"/>
  <c r="I25" i="3"/>
  <c r="I25" i="6"/>
  <c r="I25" i="1"/>
  <c r="J29" i="1"/>
  <c r="B44" i="4" l="1"/>
  <c r="B43" i="4"/>
  <c r="B43" i="3"/>
  <c r="B42" i="3"/>
  <c r="B42" i="2"/>
  <c r="B42" i="6"/>
  <c r="B43" i="1"/>
  <c r="B42" i="1"/>
  <c r="I29" i="5" l="1"/>
  <c r="I29" i="9"/>
  <c r="I29" i="1"/>
  <c r="J29" i="5"/>
  <c r="J29" i="9" l="1"/>
  <c r="C16" i="9"/>
  <c r="C15" i="9"/>
  <c r="C14" i="9"/>
  <c r="J29" i="6" l="1"/>
  <c r="I29" i="6"/>
  <c r="I29" i="4"/>
  <c r="I29" i="3"/>
  <c r="I29" i="2"/>
  <c r="C15" i="6" l="1"/>
  <c r="C16" i="6" l="1"/>
  <c r="C14" i="6"/>
  <c r="C15" i="5" l="1"/>
  <c r="C14" i="5"/>
  <c r="C16" i="4" l="1"/>
  <c r="C15" i="4"/>
  <c r="C14" i="4"/>
  <c r="C16" i="3" l="1"/>
  <c r="C15" i="3"/>
  <c r="C14" i="3"/>
  <c r="C15" i="2" l="1"/>
  <c r="C14" i="2"/>
  <c r="C16" i="1" l="1"/>
  <c r="C15" i="1"/>
  <c r="C14" i="1"/>
</calcChain>
</file>

<file path=xl/sharedStrings.xml><?xml version="1.0" encoding="utf-8"?>
<sst xmlns="http://schemas.openxmlformats.org/spreadsheetml/2006/main" count="529" uniqueCount="132">
  <si>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</si>
  <si>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</si>
  <si>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</si>
  <si>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</si>
  <si>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</si>
  <si>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</si>
  <si>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</si>
  <si>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</si>
  <si>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</si>
  <si>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0222-MINISTERIO DE ENERGIA Y MINAS</t>
  </si>
  <si>
    <t>Subcapítulo</t>
  </si>
  <si>
    <t>01-MINISTERIO DE ENERGIA Y MINAS</t>
  </si>
  <si>
    <t>Unidad Ejecutora</t>
  </si>
  <si>
    <t>0001-MINISTERIO DE ENERGIA Y MINAS</t>
  </si>
  <si>
    <t>Misión</t>
  </si>
  <si>
    <t>Formular y administrar politicas para el aprovechamiento integral de los recursos energeticos y mineros de la Republica 
Dominicana, bajo criterios de transparencia y sostenibilidad ambiental.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</si>
  <si>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</si>
  <si>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</si>
  <si>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</si>
  <si>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</si>
  <si>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</si>
  <si>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3.5.6</t>
  </si>
  <si>
    <t>III. Información del Programa</t>
  </si>
  <si>
    <t>Nombre:</t>
  </si>
  <si>
    <t>Regulación, fiscalización y desarrollo de la minería metálica, no metálica y MAPE.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</si>
  <si>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</si>
  <si>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</si>
  <si>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</si>
  <si>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</si>
  <si>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</si>
  <si>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</si>
  <si>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</si>
  <si>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</si>
  <si>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</si>
  <si>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</si>
  <si>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</si>
  <si>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</si>
  <si>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</si>
  <si>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</si>
  <si>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</si>
  <si>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</si>
  <si>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</si>
  <si>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</si>
  <si>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</si>
  <si>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</si>
  <si>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</si>
  <si>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</si>
  <si>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</si>
  <si>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</si>
  <si>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Resoluciones aprobadas.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</si>
  <si>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</si>
  <si>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</si>
  <si>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</si>
  <si>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</si>
  <si>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</si>
  <si>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</si>
  <si>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</si>
  <si>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</si>
  <si>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</si>
  <si>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</si>
  <si>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  :</t>
  </si>
  <si>
    <t>Presupuesto modificado :</t>
  </si>
  <si>
    <t>Devengado ejecutado :</t>
  </si>
  <si>
    <t xml:space="preserve">3.2.1. </t>
  </si>
  <si>
    <t>Asegurar un suministro confiable de electricidad, a precios competitivos y en condiciones de sostenibilidad financiera y ambiental.</t>
  </si>
  <si>
    <t>Regulación y desarrollo energético</t>
  </si>
  <si>
    <t xml:space="preserve">Sensibilizar el uso racional de la energía en instituciones públicas y privadas. </t>
  </si>
  <si>
    <t>Número de zonas intervenidas y desarrolladas.</t>
  </si>
  <si>
    <t>7707.- Comunidades rurales y urbanas reciben acciones para el desarrollo energético.</t>
  </si>
  <si>
    <t xml:space="preserve">Electrificar a comunidades rurales y urbanas sin acceso a electricidad. </t>
  </si>
  <si>
    <t xml:space="preserve">Logros alcanzados: </t>
  </si>
  <si>
    <t>Total devengado :</t>
  </si>
  <si>
    <t>3.3.4</t>
  </si>
  <si>
    <t>7708-0002. Instituciones reciben regulación y desarrollo de la energía renovable, no renovable y nuclear.</t>
  </si>
  <si>
    <t>Instituciones supervisadas que utilicen radiación ionizante</t>
  </si>
  <si>
    <t>Supervisar las instalaciones que utilicen fuentes radiactivas o equipos generadores de radiación.</t>
  </si>
  <si>
    <t>3.2.2</t>
  </si>
  <si>
    <t>Desarrollar una estrategia integrada de exploración petrolera de corto, mediano y largo plazos, coherente y sostenida, que permita determinar la factibilidad de la explotación, incluyendo la plataforma marina y asegurando la sostenibilidad ambiental.</t>
  </si>
  <si>
    <t>Mejorar y actualizar la regulación en materia de exploración petrolera.</t>
  </si>
  <si>
    <t>Personas físicas y jurídicas</t>
  </si>
  <si>
    <t>7709-. Adquisición de nuevos datos de líneas sísmicas 2D de alta definición (5,000 kms.) en cuencas costa afuera en el sur y el norte del país.</t>
  </si>
  <si>
    <t xml:space="preserve">Reporte de datos de líneas sísmicas adquiridas. </t>
  </si>
  <si>
    <t xml:space="preserve">Incrementar la información la información de las cuencas sedimentarias con potencial de explotación de hidrocarburos. </t>
  </si>
  <si>
    <t xml:space="preserve">Regulación, fiscalización  y desarrollo de la minería metálica , no metálica y MAPE. </t>
  </si>
  <si>
    <t xml:space="preserve">Este programa esta vinculado al ODS 15: "Vida de ecosistemas terrestre", ya que incentiva a una consciencia creciente entre las empresas de que deben actuar rápido, para demostrar que han incorporado la sostenibilidad como un modelo de negocio para evitar perder oportunidades comerciales y financieras.  </t>
  </si>
  <si>
    <t xml:space="preserve">Número de auditorías realizadas </t>
  </si>
  <si>
    <t>Regulacion y desarrollo energético.</t>
  </si>
  <si>
    <t>Esta actividad consiste en inspecionar las ejecutorias de los planes de mantenimiento realizados a las infraestruturas energéticas.</t>
  </si>
  <si>
    <t>Personas fisicas y jurídicas</t>
  </si>
  <si>
    <t xml:space="preserve">Este programa esta vinculado al ODS 7, "Energia asequible y no contaminante" el cual garantiza el acceso a: energía, segura, sostenible y moderna, y a prestar atención a otras fuentes energéticas seguras y limpias. </t>
  </si>
  <si>
    <t>6817.- Empresas Públicas y privadas reciben fiscalizaciones de las infraestructuras energéticas</t>
  </si>
  <si>
    <t>Número de fiscalizaciones realizadas.</t>
  </si>
  <si>
    <t>6817.- Empresas públicas y privadas reciben fiscalizaciones de las infraestructuras energéticas.</t>
  </si>
  <si>
    <t>Se realizaran las fiscalizaciones a las infraestructuras  para validar el cumplimiento de las mismas.</t>
  </si>
  <si>
    <t>Educar sobre las diferentes formas de generación de energía a partir de fuentes renovables, en cumplimiento con las metas de eficiencia y ahorro energético.</t>
  </si>
  <si>
    <t>Cantidad de actividades educativas de sensibilización sobre las diferentes formas de generación de energía a partir de fuentes renovables</t>
  </si>
  <si>
    <t xml:space="preserve">Educar sobre las diferentes formas de generación de energía a partir de fuentes renovables, en cumplimiento con las metas de eficiencia y ahorro energético, usando como ejemplo las distintas estaciones temáticas del Parque Temático de Energía Renovable de la ciudad Juan Bosch.  </t>
  </si>
  <si>
    <t>Ser una entidad de excelencia en la formulación y ejecución eficiente, responsable y transparente de políticas de desarrollo, para el 
integral y gestión sostenible de los recursos energéticos y mineros, en beneficios de las presentes y futuras generaciones de 
Dominicanos.</t>
  </si>
  <si>
    <t>I -Información Institucional</t>
  </si>
  <si>
    <t>Formular y administrar políticas para el aprovechamiento integral de los recursos energéticos y mineros de la Republica 
Dominicana, bajo criterios de transparencia y sostenibilidad ambiental.</t>
  </si>
  <si>
    <t>Regulación y desarrollo energético.</t>
  </si>
  <si>
    <t xml:space="preserve">Este programa esta vinculado al ODS 7, "Energía asequible y no contaminante", el cual garantiza el acceso a: energía segura, sostenible y moderna, y a prestar atención a fuentes energéticas seguras y limpias, así como su promoción. </t>
  </si>
  <si>
    <t>6819.- Personas Físicas y jurídicas  reciben formación para el uso, desarrollo y ahorro de la energía.</t>
  </si>
  <si>
    <t>Regulación y desarrollo de hidrocarburos</t>
  </si>
  <si>
    <r>
      <t>Este programa esta vinculado a la Línea de Acción 3.2.2.1 de la END 2030: "</t>
    </r>
    <r>
      <rPr>
        <sz val="11"/>
        <color theme="1"/>
        <rFont val="Calibri"/>
        <family val="2"/>
        <scheme val="minor"/>
      </rPr>
      <t>Desarrollar una estrategia integrada de exploración petrolera de corto, mediano y largo plazo, coherente y sostenible, que permita determinar la factibilidad de la explotación, incluyendo la plataforma marina y asegurando la sostenibilidad ambiental",</t>
    </r>
    <r>
      <rPr>
        <i/>
        <sz val="11"/>
        <color theme="1"/>
        <rFont val="Calibri"/>
        <family val="2"/>
        <scheme val="minor"/>
      </rPr>
      <t xml:space="preserve"> y además al ODS 7, "Energía asequible y no contaminante" el cual garantiza el acceso a: energía, segura, sostenible y moderna, y a prestar atención a otras fuentes energéticas seguras y limpias. </t>
    </r>
  </si>
  <si>
    <t>7709  Estado Dominicano recibe nueva data sísmica para incrementar el potencial hidrocarburifero en el país</t>
  </si>
  <si>
    <t>Carolina Hernández</t>
  </si>
  <si>
    <t xml:space="preserve">Personas físicas y/o jurídicas reciben fiscalizaciones a las concesiones de exploración y explotación minera. </t>
  </si>
  <si>
    <t>6816/002.- Personas Físicas y jurídicas reciben auditorias de las investigaciones, exploraciones y fiscalizaciones mineras</t>
  </si>
  <si>
    <t>6816/002.- Personas Físicas y jurídicas reciben fiscalizaciones de concesiones de exploraciones y explotaciones mineras.</t>
  </si>
  <si>
    <t>Personas físicas y/o jurídicas reciben auditorias de las investigaciones, exploraciones y fiscalizaciones mineras</t>
  </si>
  <si>
    <r>
      <rPr>
        <sz val="11"/>
        <rFont val="Calibri"/>
        <family val="2"/>
        <scheme val="minor"/>
      </rPr>
      <t xml:space="preserve">Este programa esta vinculado al ODS 7, </t>
    </r>
    <r>
      <rPr>
        <i/>
        <sz val="11"/>
        <rFont val="Calibri"/>
        <family val="2"/>
        <scheme val="minor"/>
      </rPr>
      <t>"Energía asequible y no contaminante",</t>
    </r>
    <r>
      <rPr>
        <sz val="11"/>
        <rFont val="Calibri"/>
        <family val="2"/>
        <scheme val="minor"/>
      </rPr>
      <t xml:space="preserve"> el cual garantiza el acceso a: energía segura, sostenible y moderna, y a prestar atención a fuentes energéticas seguras y limpias, así como su promoción, y a la línea de acción 3.3.4.3. de la END correspondiente a </t>
    </r>
    <r>
      <rPr>
        <i/>
        <sz val="11"/>
        <rFont val="Calibri"/>
        <family val="2"/>
        <scheme val="minor"/>
      </rPr>
      <t>" Fomentar el desarrollo de las aplicaciones de la energía nuclear, en los campos de medicina, industria, medio ambiente.</t>
    </r>
  </si>
  <si>
    <t>Formular y administrar políticas para el aprovechamiento integral de los recursos energéticos y mineros de la República 
Dominicana, bajo criterios de transparencia y sostenibilidad ambiental.</t>
  </si>
  <si>
    <t>Personas físicas y jurídicas reciben resoluciones de otorgamiento de concesiones mineras.</t>
  </si>
  <si>
    <r>
      <rPr>
        <sz val="11"/>
        <rFont val="Calibri"/>
        <family val="2"/>
        <scheme val="minor"/>
      </rPr>
      <t>Este programa esta vinculado al OD</t>
    </r>
    <r>
      <rPr>
        <i/>
        <sz val="11"/>
        <rFont val="Calibri"/>
        <family val="2"/>
        <scheme val="minor"/>
      </rPr>
      <t>S 8 "Trabajo Decente y crecimiento económico",</t>
    </r>
    <r>
      <rPr>
        <sz val="11"/>
        <rFont val="Calibri"/>
        <family val="2"/>
        <scheme val="minor"/>
      </rPr>
      <t xml:space="preserve"> y alineado al Objetivo Especifico 3.5.6. de la END correspondiente a </t>
    </r>
    <r>
      <rPr>
        <i/>
        <sz val="11"/>
        <rFont val="Calibri"/>
        <family val="2"/>
        <scheme val="minor"/>
      </rPr>
      <t>" Consolidar un entorno adecuado que incentive la inversión para el desarrollo sostenible del sector minero"</t>
    </r>
  </si>
  <si>
    <t>7706-Personas físicas y jurídicas reciben autorizaciones para operaciones mineras según Ley 46-71.</t>
  </si>
  <si>
    <t>7706-Personas físicas y jurídicas reciben autorizaciones para operaciones mineras según ley 46-71.</t>
  </si>
  <si>
    <r>
      <rPr>
        <sz val="11"/>
        <color theme="1"/>
        <rFont val="Calibri"/>
        <family val="2"/>
        <scheme val="minor"/>
      </rPr>
      <t>Este programa esta vinculado al ODS 7, "</t>
    </r>
    <r>
      <rPr>
        <i/>
        <sz val="11"/>
        <color theme="1"/>
        <rFont val="Calibri"/>
        <family val="2"/>
        <scheme val="minor"/>
      </rPr>
      <t>Energía asequible y no contaminante", e</t>
    </r>
    <r>
      <rPr>
        <sz val="11"/>
        <color theme="1"/>
        <rFont val="Calibri"/>
        <family val="2"/>
        <scheme val="minor"/>
      </rPr>
      <t>l cual garantiza el acceso a: energía segura, sostenible y moderna, y a prestar atención a otras fuentes energéticas seguras y limpias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y al objetivo especifico de la END 3.2.1. que </t>
    </r>
    <r>
      <rPr>
        <i/>
        <sz val="11"/>
        <color theme="1"/>
        <rFont val="Calibri"/>
        <family val="2"/>
        <scheme val="minor"/>
      </rPr>
      <t xml:space="preserve">" Asegurar un suministro confiable de electricidad, a precios competitivos y en condiciones de sostenibilidad financiera y ambiental" </t>
    </r>
  </si>
  <si>
    <t>7707.-Comunidades rurales y urbanas reciben acciones para el desarrollo energético.</t>
  </si>
  <si>
    <t>Directora de Planificación y Desarrollo</t>
  </si>
  <si>
    <t>Gloria Contreras</t>
  </si>
  <si>
    <t>Directora Financiera.</t>
  </si>
  <si>
    <t>La ejecución físico-financiera del producto se encuentra alineada con su programación, sin presentar desviaciones significativas.</t>
  </si>
  <si>
    <t xml:space="preserve">Durante el período octubre-diciembre de 2025 se realizaron diez (10) visitas de inspección técnica a infraestructuras energéticas, conforme a lo planificado. </t>
  </si>
  <si>
    <t xml:space="preserve">Durante el período octubre-diciembre se realizaron diez (10)  fiscalizaciones mineras planificadas, lo que representa un cumplimiento del 100% del plan establecido. </t>
  </si>
  <si>
    <t xml:space="preserve">Durante el trimestre octubre-diciembre 2025, se realizaron doce (12) charlas educativas a personas fisicas y juridicas sobre el uso, desarrollo y ahorro de la energía, acorde a lo planificado. </t>
  </si>
  <si>
    <t>Durante el período octubre-diciembre de 2025 se desarrollaron dos (2) proyectos de electrificación en comunidades sin acceso a electricidad, en cumplimiento con lo planificado.</t>
  </si>
  <si>
    <t>En el trimestre octubre-diciembre se realizaron tres (3) visitas técnicas a instituciones que emiten radiaciones ionizantes, acorde a lo planificado.</t>
  </si>
  <si>
    <t xml:space="preserve">Durante el trimestre octubre-diciembre de 2025 se elaboró un (1) informe de avance sobre el desarrollo de estudio geofísico para la adquisición, procesamiento e interpretación de líneas sísmicas 2D de alta definición costa afuera. </t>
  </si>
  <si>
    <t>La plataforma SIGEF muestra montos diferentes en el presupuesto inicial y vigente debido a que esa DIGEPRES formuló de manera temporal partidas de fuente 0800 y gasto corriente, para que luego fueran modificadas a las fuentes y SNIPs (inversión) correspondientes</t>
  </si>
  <si>
    <t>La ejecución física del producto no presenta desvíos respecto de su programación. La desviación financiera se debe a contratiempos en la contratación y registro de nuevos proyectos, los cuales tenian proyectado el pago de avance inicial para el 4to trimestre. Proceso no. MEM-CCC-CP-2025-0031, adjudicados 3/4 lotes en fecha 28/Nov./2025 por un monto total de RD$124,795,045.51 . Los contratos quedaron en proceso de certificación.</t>
  </si>
  <si>
    <t>En el período octubre-diciembre 2025, se otorgó la Resolución Num. R-MEM-CM-032-2025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</si>
</sst>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name val="Calibri"/>
      <family val="2"/>
    </font>
    <font>
      <sz val="12"/>
      <color rgb="FF1673B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2" xfId="0" applyFont="1" applyBorder="1" applyProtection="1"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4" fontId="23" fillId="9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9" borderId="0" xfId="0" applyFont="1" applyFill="1" applyProtection="1">
      <protection locked="0"/>
    </xf>
    <xf numFmtId="0" fontId="16" fillId="9" borderId="24" xfId="0" applyFont="1" applyFill="1" applyBorder="1" applyAlignment="1" applyProtection="1">
      <alignment vertical="top" wrapText="1"/>
      <protection locked="0"/>
    </xf>
    <xf numFmtId="0" fontId="16" fillId="9" borderId="28" xfId="0" applyFont="1" applyFill="1" applyBorder="1" applyAlignment="1" applyProtection="1">
      <alignment vertical="top" wrapText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4" fontId="13" fillId="9" borderId="22" xfId="0" applyNumberFormat="1" applyFont="1" applyFill="1" applyBorder="1" applyProtection="1">
      <protection locked="0"/>
    </xf>
    <xf numFmtId="0" fontId="29" fillId="0" borderId="0" xfId="0" applyFont="1"/>
    <xf numFmtId="0" fontId="30" fillId="0" borderId="0" xfId="0" applyFont="1"/>
    <xf numFmtId="166" fontId="0" fillId="0" borderId="0" xfId="0" applyNumberFormat="1"/>
    <xf numFmtId="10" fontId="0" fillId="0" borderId="0" xfId="0" applyNumberFormat="1"/>
    <xf numFmtId="43" fontId="0" fillId="0" borderId="0" xfId="1" applyFont="1"/>
    <xf numFmtId="0" fontId="9" fillId="0" borderId="17" xfId="0" applyFont="1" applyBorder="1" applyAlignment="1" applyProtection="1">
      <alignment vertical="top" wrapText="1"/>
      <protection locked="0"/>
    </xf>
    <xf numFmtId="4" fontId="24" fillId="9" borderId="22" xfId="0" applyNumberFormat="1" applyFont="1" applyFill="1" applyBorder="1" applyProtection="1">
      <protection locked="0"/>
    </xf>
    <xf numFmtId="166" fontId="31" fillId="9" borderId="38" xfId="0" applyNumberFormat="1" applyFont="1" applyFill="1" applyBorder="1" applyAlignment="1" applyProtection="1">
      <alignment horizontal="center" vertical="center" wrapText="1" readingOrder="1"/>
      <protection locked="0"/>
    </xf>
    <xf numFmtId="4" fontId="32" fillId="0" borderId="0" xfId="0" applyNumberFormat="1" applyFont="1"/>
    <xf numFmtId="4" fontId="0" fillId="0" borderId="0" xfId="0" applyNumberFormat="1"/>
    <xf numFmtId="39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1" fillId="0" borderId="18" xfId="0" applyFont="1" applyBorder="1" applyAlignment="1" applyProtection="1">
      <alignment horizontal="justify" vertical="center"/>
      <protection locked="0"/>
    </xf>
    <xf numFmtId="39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9" borderId="28" xfId="2" applyNumberFormat="1" applyFont="1" applyFill="1" applyBorder="1" applyAlignment="1" applyProtection="1">
      <alignment horizontal="center" vertical="center" wrapText="1" readingOrder="1"/>
    </xf>
    <xf numFmtId="10" fontId="11" fillId="9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6" fillId="9" borderId="0" xfId="0" applyFont="1" applyFill="1" applyAlignment="1" applyProtection="1">
      <alignment horizontal="left" vertical="center" wrapText="1"/>
      <protection locked="0"/>
    </xf>
    <xf numFmtId="0" fontId="26" fillId="9" borderId="18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justify" vertical="center" wrapText="1"/>
    </xf>
    <xf numFmtId="166" fontId="16" fillId="9" borderId="39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25" fillId="9" borderId="0" xfId="0" applyFont="1" applyFill="1" applyAlignment="1" applyProtection="1">
      <alignment horizontal="left" vertical="center" wrapText="1"/>
      <protection locked="0"/>
    </xf>
    <xf numFmtId="0" fontId="25" fillId="9" borderId="18" xfId="0" applyFont="1" applyFill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 shrinkToFit="1"/>
      <protection locked="0"/>
    </xf>
    <xf numFmtId="0" fontId="21" fillId="9" borderId="18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rgb="FFA6A6A6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82052</xdr:colOff>
      <xdr:row>0</xdr:row>
      <xdr:rowOff>56697</xdr:rowOff>
    </xdr:from>
    <xdr:ext cx="1216296" cy="71894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52" y="56697"/>
          <a:ext cx="1216296" cy="7189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22088</xdr:rowOff>
    </xdr:from>
    <xdr:ext cx="1248243" cy="737832"/>
    <xdr:pic>
      <xdr:nvPicPr>
        <xdr:cNvPr id="2" name="Imagen 1">
          <a:extLst>
            <a:ext uri="{FF2B5EF4-FFF2-40B4-BE49-F238E27FC236}">
              <a16:creationId xmlns:a16="http://schemas.microsoft.com/office/drawing/2014/main" id="{1F3DE053-DBE4-4B69-B7C7-965841DE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2088"/>
          <a:ext cx="1248243" cy="7378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28:J29" totalsRowShown="0" headerRowDxfId="104" dataDxfId="102" headerRowBorderDxfId="103" tableBorderDxfId="101" totalsRowBorderDxfId="100">
  <tableColumns count="10">
    <tableColumn id="1" xr3:uid="{00000000-0010-0000-0200-000001000000}" name="Producto" dataDxfId="99"/>
    <tableColumn id="2" xr3:uid="{00000000-0010-0000-0200-000002000000}" name="Indicador" dataDxfId="98"/>
    <tableColumn id="3" xr3:uid="{00000000-0010-0000-0200-000003000000}" name="Física_x000a_(A)" dataDxfId="97"/>
    <tableColumn id="4" xr3:uid="{00000000-0010-0000-0200-000004000000}" name="Financiera_x000a_(B)" dataDxfId="96"/>
    <tableColumn id="9" xr3:uid="{00000000-0010-0000-0200-000009000000}" name="Física_x000a_(C)" dataDxfId="95"/>
    <tableColumn id="10" xr3:uid="{00000000-0010-0000-0200-00000A000000}" name="Financiera_x000a_(D)" dataDxfId="94"/>
    <tableColumn id="5" xr3:uid="{00000000-0010-0000-0200-000005000000}" name="Física _x000a_(E)" dataDxfId="93"/>
    <tableColumn id="6" xr3:uid="{00000000-0010-0000-0200-000006000000}" name="Financiera _x000a_ (F)" dataDxfId="92"/>
    <tableColumn id="7" xr3:uid="{00000000-0010-0000-0200-000007000000}" name="Física _x000a_(%)_x000a_ G=E/C" dataDxfId="91" dataCellStyle="Porcentaje">
      <calculatedColumnFormula>+Tabla14[[#This Row],[Física 
(E)]]/Tabla14[[#This Row],[Física
(C)]]</calculatedColumnFormula>
    </tableColumn>
    <tableColumn id="8" xr3:uid="{00000000-0010-0000-0200-000008000000}" name="Financiero _x000a_(%) _x000a_H=F/D" dataDxfId="90">
      <calculatedColumnFormula>+Tabla14[[#This Row],[Financiera 
 (F)]]/Tabla14[[#This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28:J29" totalsRowShown="0" headerRowDxfId="89" dataDxfId="87" headerRowBorderDxfId="88" tableBorderDxfId="86" totalsRowBorderDxfId="85">
  <tableColumns count="10">
    <tableColumn id="1" xr3:uid="{00000000-0010-0000-0400-000001000000}" name="Producto" dataDxfId="84"/>
    <tableColumn id="2" xr3:uid="{00000000-0010-0000-0400-000002000000}" name="Indicador" dataDxfId="83"/>
    <tableColumn id="3" xr3:uid="{00000000-0010-0000-0400-000003000000}" name="Física_x000a_(A)" dataDxfId="82"/>
    <tableColumn id="4" xr3:uid="{00000000-0010-0000-0400-000004000000}" name="Financiera_x000a_(B)" dataDxfId="81"/>
    <tableColumn id="9" xr3:uid="{00000000-0010-0000-0400-000009000000}" name="Física_x000a_(C)" dataDxfId="80"/>
    <tableColumn id="10" xr3:uid="{00000000-0010-0000-0400-00000A000000}" name="Financiera_x000a_(D)" dataDxfId="79"/>
    <tableColumn id="5" xr3:uid="{00000000-0010-0000-0400-000005000000}" name="Física _x000a_(E)" dataDxfId="78"/>
    <tableColumn id="6" xr3:uid="{00000000-0010-0000-0400-000006000000}" name="Financiera _x000a_ (F)" dataDxfId="77"/>
    <tableColumn id="7" xr3:uid="{00000000-0010-0000-0400-000007000000}" name="Física _x000a_(%)_x000a_ G=E/C" dataDxfId="76" dataCellStyle="Porcentaje">
      <calculatedColumnFormula>+Tabla15[[#This Row],[Física 
(E)]]/Tabla15[[#This Row],[Física
(C)]]</calculatedColumnFormula>
    </tableColumn>
    <tableColumn id="8" xr3:uid="{00000000-0010-0000-0400-000008000000}" name="Financiero _x000a_(%) _x000a_H=F/D" dataDxfId="75">
      <calculatedColumnFormula>+Tabla15[[#This Row],[Financiera 
 (F)]]/Tabla15[[#This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BB691E-1B69-4452-88A2-80D0512E36C4}" name="Tabla159" displayName="Tabla159" ref="A28:J29" totalsRowShown="0" headerRowDxfId="74" dataDxfId="72" headerRowBorderDxfId="73" tableBorderDxfId="71" totalsRowBorderDxfId="70">
  <tableColumns count="10">
    <tableColumn id="1" xr3:uid="{895AC5A4-AFC5-413F-B27C-F397911E26A6}" name="Producto" dataDxfId="69"/>
    <tableColumn id="2" xr3:uid="{674D6C58-5FCD-440E-B1EE-612FC4363965}" name="Indicador" dataDxfId="68"/>
    <tableColumn id="3" xr3:uid="{04C90A52-164B-4327-BBA1-6ACCF7F63DEC}" name="Física_x000a_(A)" dataDxfId="67"/>
    <tableColumn id="4" xr3:uid="{F70E1695-8CAB-4D68-82B6-E89C3A524AF4}" name="Financiera_x000a_(B)" dataDxfId="66"/>
    <tableColumn id="9" xr3:uid="{B7DF9F52-F886-427A-B2F7-A7864D0D577D}" name="Física_x000a_(C)" dataDxfId="65"/>
    <tableColumn id="10" xr3:uid="{F15954EB-9515-4607-99F7-1DE5B305CD08}" name="Financiera_x000a_(D)" dataDxfId="64"/>
    <tableColumn id="5" xr3:uid="{AF8E8B7A-F0F9-4F10-AD43-02BF9C70B6BF}" name="Física _x000a_(E)" dataDxfId="63"/>
    <tableColumn id="6" xr3:uid="{118E65A8-1A52-4A77-B840-B450F40DCEEA}" name="Financiera _x000a_ (F)" dataDxfId="62"/>
    <tableColumn id="7" xr3:uid="{A1DB49E1-B77E-47B5-9580-B4ADA4357331}" name="Física _x000a_(%)_x000a_ G=E/C" dataDxfId="61" dataCellStyle="Porcentaje">
      <calculatedColumnFormula>+Tabla159[[#This Row],[Física 
(E)]]/Tabla159[[#This Row],[Física
(C)]]</calculatedColumnFormula>
    </tableColumn>
    <tableColumn id="8" xr3:uid="{97AA9015-E37E-44E5-865B-9A896BD7EE58}" name="Financiero _x000a_(%) _x000a_H=F/D" dataDxfId="60">
      <calculatedColumnFormula>+Tabla159[[#This Row],[Financiera 
 (F)]]/Tabla159[[#This Row],[Financiera
(D)]]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59" dataDxfId="57" headerRowBorderDxfId="58" tableBorderDxfId="56" totalsRowBorderDxfId="55">
  <tableColumns count="10">
    <tableColumn id="1" xr3:uid="{00000000-0010-0000-0000-000001000000}" name="Producto" dataDxfId="54"/>
    <tableColumn id="2" xr3:uid="{00000000-0010-0000-0000-000002000000}" name="Indicador" dataDxfId="53"/>
    <tableColumn id="3" xr3:uid="{00000000-0010-0000-0000-000003000000}" name="Física_x000a_(A)" dataDxfId="52"/>
    <tableColumn id="4" xr3:uid="{00000000-0010-0000-0000-000004000000}" name="Financiera_x000a_(B)" dataDxfId="51"/>
    <tableColumn id="9" xr3:uid="{00000000-0010-0000-0000-000009000000}" name="Física_x000a_(C)" dataDxfId="50"/>
    <tableColumn id="10" xr3:uid="{00000000-0010-0000-0000-00000A000000}" name="Financiera_x000a_(D)" dataDxfId="49"/>
    <tableColumn id="5" xr3:uid="{00000000-0010-0000-0000-000005000000}" name="Física _x000a_(E)" dataDxfId="48"/>
    <tableColumn id="6" xr3:uid="{00000000-0010-0000-0000-000006000000}" name="Financiera _x000a_ (F)" dataDxfId="47"/>
    <tableColumn id="7" xr3:uid="{00000000-0010-0000-0000-000007000000}" name="Física _x000a_(%)_x000a_ G=E/C" dataDxfId="46" dataCellStyle="Porcentaje">
      <calculatedColumnFormula>+Tabla1[[#This Row],[Física 
(E)]]/Tabla1[[#This Row],[Física
(C)]]</calculatedColumnFormula>
    </tableColumn>
    <tableColumn id="8" xr3:uid="{00000000-0010-0000-0000-000008000000}" name="Financiero _x000a_(%) _x000a_H=F/D" dataDxfId="45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28:J29" totalsRowShown="0" headerRowDxfId="44" dataDxfId="42" headerRowBorderDxfId="43" tableBorderDxfId="41" totalsRowBorderDxfId="40">
  <tableColumns count="10">
    <tableColumn id="1" xr3:uid="{00000000-0010-0000-0500-000001000000}" name="Producto" dataDxfId="39"/>
    <tableColumn id="2" xr3:uid="{00000000-0010-0000-0500-000002000000}" name="Indicador" dataDxfId="38"/>
    <tableColumn id="3" xr3:uid="{00000000-0010-0000-0500-000003000000}" name="Física_x000a_(A)" dataDxfId="37"/>
    <tableColumn id="4" xr3:uid="{00000000-0010-0000-0500-000004000000}" name="Financiera_x000a_(B)" dataDxfId="36"/>
    <tableColumn id="9" xr3:uid="{00000000-0010-0000-0500-000009000000}" name="Física_x000a_(C)" dataDxfId="35"/>
    <tableColumn id="10" xr3:uid="{00000000-0010-0000-0500-00000A000000}" name="Financiera_x000a_(D)" dataDxfId="34"/>
    <tableColumn id="5" xr3:uid="{00000000-0010-0000-0500-000005000000}" name="Física _x000a_(E)" dataDxfId="33"/>
    <tableColumn id="6" xr3:uid="{00000000-0010-0000-0500-000006000000}" name="Financiera _x000a_ (F)" dataDxfId="32"/>
    <tableColumn id="7" xr3:uid="{00000000-0010-0000-0500-000007000000}" name="Física _x000a_(%)_x000a_ G=E/C" dataDxfId="31" dataCellStyle="Porcentaje">
      <calculatedColumnFormula>+Tabla16[[#This Row],[Física 
(E)]]/Tabla16[[#This Row],[Física
(C)]]</calculatedColumnFormula>
    </tableColumn>
    <tableColumn id="8" xr3:uid="{00000000-0010-0000-0500-000008000000}" name="Financiero _x000a_(%) _x000a_H=F/D" dataDxfId="30">
      <calculatedColumnFormula>+Tabla16[[#This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28:J29" totalsRowShown="0" headerRowDxfId="29" dataDxfId="27" headerRowBorderDxfId="28" tableBorderDxfId="26" totalsRowBorderDxfId="25">
  <tableColumns count="10">
    <tableColumn id="1" xr3:uid="{00000000-0010-0000-0600-000001000000}" name="Producto" dataDxfId="24"/>
    <tableColumn id="2" xr3:uid="{00000000-0010-0000-0600-000002000000}" name="Indicador" dataDxfId="23"/>
    <tableColumn id="3" xr3:uid="{00000000-0010-0000-0600-000003000000}" name="Física_x000a_(A)" dataDxfId="22"/>
    <tableColumn id="4" xr3:uid="{00000000-0010-0000-0600-000004000000}" name="Financiera_x000a_(B)" dataDxfId="21">
      <calculatedColumnFormula>+C25</calculatedColumnFormula>
    </tableColumn>
    <tableColumn id="9" xr3:uid="{00000000-0010-0000-0600-000009000000}" name="Física_x000a_(C)" dataDxfId="20"/>
    <tableColumn id="10" xr3:uid="{00000000-0010-0000-0600-00000A000000}" name="Financiera_x000a_(D)" dataDxfId="19"/>
    <tableColumn id="5" xr3:uid="{00000000-0010-0000-0600-000005000000}" name="Física _x000a_(E)" dataDxfId="18"/>
    <tableColumn id="6" xr3:uid="{00000000-0010-0000-0600-000006000000}" name="Financiera _x000a_ (F)" dataDxfId="17"/>
    <tableColumn id="7" xr3:uid="{00000000-0010-0000-0600-000007000000}" name="Física _x000a_(%)_x000a_ G=E/C" dataDxfId="16" dataCellStyle="Porcentaje">
      <calculatedColumnFormula>+Tabla17[[#This Row],[Física 
(E)]]/Tabla17[[#This Row],[Física
(C)]]</calculatedColumnFormula>
    </tableColumn>
    <tableColumn id="8" xr3:uid="{00000000-0010-0000-0600-000008000000}" name="Financiero _x000a_(%) _x000a_H=F/D" dataDxfId="15">
      <calculatedColumnFormula>+Tabla17[[#This Row],[Financiera 
 (F)]]/Tabla17[[#This Row],[Financiera
(D)]]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 dataCellStyle="Porcentaje">
      <calculatedColumnFormula>+Tabla13[[#This Row],[Física 
(E)]]/Tabla13[[#This Row],[Física
(C)]]</calculatedColumnFormula>
    </tableColumn>
    <tableColumn id="8" xr3:uid="{00000000-0010-0000-0100-000008000000}" name="Financiero _x000a_(%) _x000a_H=F/D" dataDxfId="0">
      <calculatedColumnFormula>+Tabla13[[#This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N46"/>
  <sheetViews>
    <sheetView showGridLines="0" topLeftCell="A29" zoomScale="91" zoomScaleNormal="91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16.42578125" style="5" customWidth="1"/>
    <col min="3" max="3" width="12.7109375" style="5" customWidth="1"/>
    <col min="4" max="4" width="16.140625" style="5" customWidth="1"/>
    <col min="5" max="10" width="12.7109375" style="5" customWidth="1"/>
    <col min="12" max="12" width="14" bestFit="1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4" t="s">
        <v>99</v>
      </c>
      <c r="C11" s="85"/>
      <c r="D11" s="85"/>
      <c r="E11" s="85"/>
      <c r="F11" s="85"/>
      <c r="G11" s="85"/>
      <c r="H11" s="85"/>
      <c r="I11" s="85"/>
      <c r="J11" s="86"/>
    </row>
    <row r="12" spans="1:10" ht="49.5" customHeight="1" x14ac:dyDescent="0.25">
      <c r="A12" s="3" t="s">
        <v>16</v>
      </c>
      <c r="B12" s="87" t="s">
        <v>97</v>
      </c>
      <c r="C12" s="88"/>
      <c r="D12" s="88"/>
      <c r="E12" s="88"/>
      <c r="F12" s="88"/>
      <c r="G12" s="88"/>
      <c r="H12" s="88"/>
      <c r="I12" s="88"/>
      <c r="J12" s="8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3.5</v>
      </c>
      <c r="C15" s="71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71"/>
      <c r="E15" s="71"/>
      <c r="F15" s="71"/>
      <c r="G15" s="71"/>
      <c r="H15" s="71"/>
      <c r="I15" s="71"/>
      <c r="J15" s="71"/>
    </row>
    <row r="16" spans="1:10" ht="23.1" customHeight="1" x14ac:dyDescent="0.25">
      <c r="A16" s="3" t="s">
        <v>20</v>
      </c>
      <c r="B16" s="7" t="s">
        <v>21</v>
      </c>
      <c r="C16" s="71" t="str">
        <f>IFERROR(VLOOKUP(B16,'[1]Validacion datos'!D8:E64,2,FALSE),"")</f>
        <v>Consolidar un entorno adecuado que incentive la inversión para el desarrollo sostenible del sector minero</v>
      </c>
      <c r="D16" s="71"/>
      <c r="E16" s="71"/>
      <c r="F16" s="71"/>
      <c r="G16" s="71"/>
      <c r="H16" s="71"/>
      <c r="I16" s="71"/>
      <c r="J16" s="71"/>
    </row>
    <row r="17" spans="1:14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4" ht="29.25" customHeight="1" x14ac:dyDescent="0.25">
      <c r="A18" s="3" t="s">
        <v>23</v>
      </c>
      <c r="B18" s="84" t="s">
        <v>83</v>
      </c>
      <c r="C18" s="84"/>
      <c r="D18" s="84"/>
      <c r="E18" s="84"/>
      <c r="F18" s="84"/>
      <c r="G18" s="84"/>
      <c r="H18" s="84"/>
      <c r="I18" s="84"/>
      <c r="J18" s="97"/>
    </row>
    <row r="19" spans="1:14" ht="33" customHeight="1" x14ac:dyDescent="0.25">
      <c r="A19" s="8" t="s">
        <v>25</v>
      </c>
      <c r="B19" s="84" t="s">
        <v>107</v>
      </c>
      <c r="C19" s="84"/>
      <c r="D19" s="84"/>
      <c r="E19" s="84"/>
      <c r="F19" s="84"/>
      <c r="G19" s="84"/>
      <c r="H19" s="84"/>
      <c r="I19" s="84"/>
      <c r="J19" s="97"/>
    </row>
    <row r="20" spans="1:14" ht="34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4" ht="60" customHeight="1" x14ac:dyDescent="0.25">
      <c r="A21" s="8" t="s">
        <v>27</v>
      </c>
      <c r="B21" s="84" t="s">
        <v>84</v>
      </c>
      <c r="C21" s="84"/>
      <c r="D21" s="84"/>
      <c r="E21" s="84"/>
      <c r="F21" s="84"/>
      <c r="G21" s="84"/>
      <c r="H21" s="84"/>
      <c r="I21" s="84"/>
      <c r="J21" s="97"/>
    </row>
    <row r="22" spans="1:14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4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4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4" x14ac:dyDescent="0.25">
      <c r="A25" s="90">
        <v>120000</v>
      </c>
      <c r="B25" s="91"/>
      <c r="C25" s="92">
        <v>1922500</v>
      </c>
      <c r="D25" s="93"/>
      <c r="E25" s="94"/>
      <c r="F25" s="92">
        <v>1922498.98</v>
      </c>
      <c r="G25" s="93"/>
      <c r="H25" s="94"/>
      <c r="I25" s="95">
        <f>+F25/C25</f>
        <v>0.99999946944083229</v>
      </c>
      <c r="J25" s="96"/>
      <c r="L25" s="56"/>
    </row>
    <row r="26" spans="1:14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  <c r="L26" s="57"/>
    </row>
    <row r="27" spans="1:14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4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4" ht="81.599999999999994" customHeight="1" x14ac:dyDescent="0.3">
      <c r="A29" s="27" t="s">
        <v>108</v>
      </c>
      <c r="B29" s="28" t="s">
        <v>85</v>
      </c>
      <c r="C29" s="12">
        <v>60</v>
      </c>
      <c r="D29" s="29">
        <v>1200000</v>
      </c>
      <c r="E29" s="43">
        <v>10</v>
      </c>
      <c r="F29" s="29">
        <v>681373</v>
      </c>
      <c r="G29" s="14">
        <v>10</v>
      </c>
      <c r="H29" s="54">
        <v>681372.28</v>
      </c>
      <c r="I29" s="15">
        <f>+Tabla14[[#This Row],[Física 
(E)]]/Tabla14[[#This Row],[Física
(C)]]</f>
        <v>1</v>
      </c>
      <c r="J29" s="16">
        <f>+Tabla14[[#This Row],[Financiera 
 (F)]]/Tabla14[[#This Row],[Financiera
(D)]]</f>
        <v>0.9999989433100519</v>
      </c>
      <c r="K29" s="48"/>
      <c r="L29" s="48"/>
      <c r="M29" s="48"/>
      <c r="N29" s="47"/>
    </row>
    <row r="30" spans="1:14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  <c r="K30" s="47"/>
      <c r="L30" s="47"/>
      <c r="M30" s="47"/>
      <c r="N30" s="47"/>
    </row>
    <row r="31" spans="1:14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4" x14ac:dyDescent="0.25">
      <c r="A32" s="17" t="s">
        <v>52</v>
      </c>
      <c r="B32" s="84" t="s">
        <v>109</v>
      </c>
      <c r="C32" s="84"/>
      <c r="D32" s="84"/>
      <c r="E32" s="84"/>
      <c r="F32" s="84"/>
      <c r="G32" s="84"/>
      <c r="H32" s="84"/>
      <c r="I32" s="84"/>
      <c r="J32" s="97"/>
    </row>
    <row r="33" spans="1:12" ht="24" customHeight="1" x14ac:dyDescent="0.25">
      <c r="A33" s="17" t="s">
        <v>53</v>
      </c>
      <c r="B33" s="113" t="s">
        <v>110</v>
      </c>
      <c r="C33" s="113"/>
      <c r="D33" s="113"/>
      <c r="E33" s="113"/>
      <c r="F33" s="113"/>
      <c r="G33" s="113"/>
      <c r="H33" s="113"/>
      <c r="I33" s="113"/>
      <c r="J33" s="114"/>
      <c r="L33" s="51"/>
    </row>
    <row r="34" spans="1:12" ht="37.5" customHeight="1" x14ac:dyDescent="0.25">
      <c r="A34" s="52" t="s">
        <v>54</v>
      </c>
      <c r="B34" s="115" t="s">
        <v>124</v>
      </c>
      <c r="C34" s="115"/>
      <c r="D34" s="115"/>
      <c r="E34" s="115"/>
      <c r="F34" s="115"/>
      <c r="G34" s="115"/>
      <c r="H34" s="115"/>
      <c r="I34" s="115"/>
      <c r="J34" s="116"/>
    </row>
    <row r="35" spans="1:12" ht="43.5" customHeight="1" x14ac:dyDescent="0.25">
      <c r="A35" s="17" t="s">
        <v>55</v>
      </c>
      <c r="B35" s="115" t="s">
        <v>122</v>
      </c>
      <c r="C35" s="115"/>
      <c r="D35" s="115"/>
      <c r="E35" s="115"/>
      <c r="F35" s="115"/>
      <c r="G35" s="115"/>
      <c r="H35" s="115"/>
      <c r="I35" s="115"/>
      <c r="J35" s="116"/>
    </row>
    <row r="36" spans="1:12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2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2" ht="27.7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2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2" ht="30.7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2" x14ac:dyDescent="0.25">
      <c r="B41" s="40"/>
    </row>
    <row r="42" spans="1:12" x14ac:dyDescent="0.25">
      <c r="A42" s="26" t="s">
        <v>60</v>
      </c>
      <c r="B42" s="46">
        <f>+A25</f>
        <v>120000</v>
      </c>
      <c r="D42" s="36"/>
      <c r="E42" s="36"/>
      <c r="F42" s="36"/>
      <c r="H42" s="36"/>
      <c r="I42" s="36"/>
      <c r="J42" s="36"/>
    </row>
    <row r="43" spans="1:12" x14ac:dyDescent="0.25">
      <c r="A43" s="26" t="s">
        <v>61</v>
      </c>
      <c r="B43" s="46">
        <f>+C25</f>
        <v>1922500</v>
      </c>
      <c r="D43" s="35"/>
      <c r="E43" s="35" t="s">
        <v>106</v>
      </c>
      <c r="F43" s="35"/>
      <c r="H43" s="35"/>
      <c r="I43" s="35" t="s">
        <v>120</v>
      </c>
      <c r="J43" s="35"/>
    </row>
    <row r="44" spans="1:12" x14ac:dyDescent="0.25">
      <c r="A44" s="26" t="s">
        <v>71</v>
      </c>
      <c r="B44" s="46">
        <f>+F25</f>
        <v>1922498.98</v>
      </c>
      <c r="D44" s="34"/>
      <c r="E44" s="34" t="s">
        <v>119</v>
      </c>
      <c r="F44" s="34"/>
      <c r="H44" s="34"/>
      <c r="I44" s="34" t="s">
        <v>121</v>
      </c>
      <c r="J44" s="34"/>
    </row>
    <row r="45" spans="1:12" x14ac:dyDescent="0.25">
      <c r="B45" s="40"/>
    </row>
    <row r="46" spans="1:12" x14ac:dyDescent="0.25">
      <c r="B46" s="40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200-000000000000}"/>
    <dataValidation allowBlank="1" showInputMessage="1" prompt="Nombre del capítulo" sqref="B8:J10" xr:uid="{00000000-0002-0000-0200-000001000000}"/>
    <dataValidation allowBlank="1" showInputMessage="1" showErrorMessage="1" prompt="¿A quién va dirigido el programa?, ¿qué característica tiene esta población que requiere ser beneficiada?" sqref="B20:J20" xr:uid="{00000000-0002-0000-0200-000002000000}"/>
    <dataValidation allowBlank="1" showInputMessage="1" showErrorMessage="1" prompt="Nombre del producto" sqref="B32:J32" xr:uid="{00000000-0002-0000-0200-000003000000}"/>
    <dataValidation allowBlank="1" showInputMessage="1" showErrorMessage="1" prompt="1. Describir lo plasmado en el presupuesto_x000a_2. Describir lo alcanzado en términos financieros y de producción " sqref="B34:J34" xr:uid="{00000000-0002-0000-0200-000004000000}"/>
    <dataValidation allowBlank="1" showInputMessage="1" showErrorMessage="1" prompt="De existir desvío, explicar razones." sqref="B35:J35" xr:uid="{00000000-0002-0000-0200-000005000000}"/>
    <dataValidation allowBlank="1" showInputMessage="1" showErrorMessage="1" prompt="Oportunidades de mejora identificadas" sqref="A38:J39" xr:uid="{00000000-0002-0000-0200-000006000000}"/>
    <dataValidation allowBlank="1" showInputMessage="1" showErrorMessage="1" prompt="Presupuesto del programa" sqref="A25:C25 F25" xr:uid="{00000000-0002-0000-0200-000007000000}"/>
    <dataValidation allowBlank="1" showInputMessage="1" showErrorMessage="1" prompt="¿En qué consiste el programa?" sqref="B33:J33 B19:J19" xr:uid="{00000000-0002-0000-0200-000008000000}"/>
    <dataValidation allowBlank="1" showInputMessage="1" showErrorMessage="1" prompt="Nombre de cada producto" sqref="A28:A29" xr:uid="{00000000-0002-0000-0200-000009000000}"/>
    <dataValidation allowBlank="1" showInputMessage="1" showErrorMessage="1" prompt="Nombre del indicador" sqref="B28:B29" xr:uid="{00000000-0002-0000-0200-00000A000000}"/>
    <dataValidation allowBlank="1" showInputMessage="1" showErrorMessage="1" prompt="Meta anual del indicador" sqref="C28:C29 E28" xr:uid="{00000000-0002-0000-0200-00000B000000}"/>
    <dataValidation allowBlank="1" showInputMessage="1" showErrorMessage="1" prompt="Monto presupuestado para el producto" sqref="D28:D29 E29:F29 F28" xr:uid="{00000000-0002-0000-0200-00000C000000}"/>
    <dataValidation allowBlank="1" showInputMessage="1" showErrorMessage="1" prompt="Meta alcanzada en el trimestre" sqref="G28:G29" xr:uid="{00000000-0002-0000-0200-00000D000000}"/>
    <dataValidation allowBlank="1" showInputMessage="1" showErrorMessage="1" prompt="Monto ejecutado en el trimestre" sqref="H28 F29" xr:uid="{00000000-0002-0000-02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J47"/>
  <sheetViews>
    <sheetView showGridLines="0" topLeftCell="A18" zoomScale="87" zoomScaleNormal="87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17.28515625" style="5" customWidth="1"/>
    <col min="3" max="9" width="12.7109375" style="5" customWidth="1"/>
    <col min="10" max="10" width="15" style="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6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4" t="s">
        <v>15</v>
      </c>
      <c r="C11" s="85"/>
      <c r="D11" s="85"/>
      <c r="E11" s="85"/>
      <c r="F11" s="85"/>
      <c r="G11" s="85"/>
      <c r="H11" s="85"/>
      <c r="I11" s="85"/>
      <c r="J11" s="86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3.5</v>
      </c>
      <c r="C15" s="71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71"/>
      <c r="E15" s="71"/>
      <c r="F15" s="71"/>
      <c r="G15" s="71"/>
      <c r="H15" s="71"/>
      <c r="I15" s="71"/>
      <c r="J15" s="71"/>
    </row>
    <row r="16" spans="1:10" ht="21.6" customHeight="1" x14ac:dyDescent="0.25">
      <c r="A16" s="3" t="s">
        <v>20</v>
      </c>
      <c r="B16" s="7" t="s">
        <v>21</v>
      </c>
      <c r="C16" s="71" t="str">
        <f>IFERROR(VLOOKUP(B16,'[1]Validacion datos'!D8:E64,2,FALSE),"")</f>
        <v>Consolidar un entorno adecuado que incentive la inversión para el desarrollo sostenible del sector minero</v>
      </c>
      <c r="D16" s="71"/>
      <c r="E16" s="71"/>
      <c r="F16" s="71"/>
      <c r="G16" s="71"/>
      <c r="H16" s="71"/>
      <c r="I16" s="71"/>
      <c r="J16" s="71"/>
    </row>
    <row r="17" spans="1:10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0" ht="29.25" customHeight="1" x14ac:dyDescent="0.25">
      <c r="A18" s="3" t="s">
        <v>23</v>
      </c>
      <c r="B18" s="84" t="s">
        <v>86</v>
      </c>
      <c r="C18" s="84"/>
      <c r="D18" s="84"/>
      <c r="E18" s="84"/>
      <c r="F18" s="84"/>
      <c r="G18" s="84"/>
      <c r="H18" s="84"/>
      <c r="I18" s="84"/>
      <c r="J18" s="97"/>
    </row>
    <row r="19" spans="1:10" ht="33" customHeight="1" x14ac:dyDescent="0.25">
      <c r="A19" s="8" t="s">
        <v>25</v>
      </c>
      <c r="B19" s="84" t="s">
        <v>87</v>
      </c>
      <c r="C19" s="84"/>
      <c r="D19" s="84"/>
      <c r="E19" s="84"/>
      <c r="F19" s="84"/>
      <c r="G19" s="84"/>
      <c r="H19" s="84"/>
      <c r="I19" s="84"/>
      <c r="J19" s="97"/>
    </row>
    <row r="20" spans="1:10" ht="34.5" customHeight="1" x14ac:dyDescent="0.25">
      <c r="A20" s="8" t="s">
        <v>26</v>
      </c>
      <c r="B20" s="84" t="s">
        <v>88</v>
      </c>
      <c r="C20" s="84"/>
      <c r="D20" s="84"/>
      <c r="E20" s="84"/>
      <c r="F20" s="84"/>
      <c r="G20" s="84"/>
      <c r="H20" s="84"/>
      <c r="I20" s="84"/>
      <c r="J20" s="97"/>
    </row>
    <row r="21" spans="1:10" ht="40.5" customHeight="1" x14ac:dyDescent="0.25">
      <c r="A21" s="8" t="s">
        <v>27</v>
      </c>
      <c r="B21" s="84" t="s">
        <v>89</v>
      </c>
      <c r="C21" s="84"/>
      <c r="D21" s="84"/>
      <c r="E21" s="84"/>
      <c r="F21" s="84"/>
      <c r="G21" s="84"/>
      <c r="H21" s="84"/>
      <c r="I21" s="84"/>
      <c r="J21" s="97"/>
    </row>
    <row r="22" spans="1:10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0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0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0" x14ac:dyDescent="0.25">
      <c r="A25" s="90">
        <v>1000000</v>
      </c>
      <c r="B25" s="91"/>
      <c r="C25" s="92">
        <v>3458284</v>
      </c>
      <c r="D25" s="93"/>
      <c r="E25" s="94"/>
      <c r="F25" s="92">
        <v>3458283.56</v>
      </c>
      <c r="G25" s="93"/>
      <c r="H25" s="94"/>
      <c r="I25" s="120">
        <f>+F25/C25</f>
        <v>0.99999987276926938</v>
      </c>
      <c r="J25" s="121"/>
    </row>
    <row r="26" spans="1:10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0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0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0" ht="72.75" customHeight="1" x14ac:dyDescent="0.25">
      <c r="A29" s="27" t="s">
        <v>90</v>
      </c>
      <c r="B29" s="28" t="s">
        <v>91</v>
      </c>
      <c r="C29" s="12">
        <v>50</v>
      </c>
      <c r="D29" s="29">
        <v>3651603</v>
      </c>
      <c r="E29" s="12">
        <v>10</v>
      </c>
      <c r="F29" s="29">
        <v>288471</v>
      </c>
      <c r="G29" s="14">
        <v>10</v>
      </c>
      <c r="H29" s="29">
        <v>288470.99</v>
      </c>
      <c r="I29" s="15">
        <f>+Tabla15[[#This Row],[Física 
(E)]]/Tabla15[[#This Row],[Física
(C)]]</f>
        <v>1</v>
      </c>
      <c r="J29" s="16">
        <f>+Tabla15[[#This Row],[Financiera 
 (F)]]/Tabla15[[#This Row],[Financiera
(D)]]</f>
        <v>0.99999996533447033</v>
      </c>
    </row>
    <row r="30" spans="1:10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0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0" x14ac:dyDescent="0.25">
      <c r="A32" s="17" t="s">
        <v>52</v>
      </c>
      <c r="B32" s="84" t="s">
        <v>92</v>
      </c>
      <c r="C32" s="84"/>
      <c r="D32" s="84"/>
      <c r="E32" s="84"/>
      <c r="F32" s="84"/>
      <c r="G32" s="84"/>
      <c r="H32" s="84"/>
      <c r="I32" s="84"/>
      <c r="J32" s="97"/>
    </row>
    <row r="33" spans="1:10" ht="30" x14ac:dyDescent="0.25">
      <c r="A33" s="17" t="s">
        <v>53</v>
      </c>
      <c r="B33" s="84" t="s">
        <v>93</v>
      </c>
      <c r="C33" s="84"/>
      <c r="D33" s="84"/>
      <c r="E33" s="84"/>
      <c r="F33" s="84"/>
      <c r="G33" s="84"/>
      <c r="H33" s="84"/>
      <c r="I33" s="84"/>
      <c r="J33" s="97"/>
    </row>
    <row r="34" spans="1:10" ht="42.75" customHeight="1" x14ac:dyDescent="0.25">
      <c r="A34" s="17" t="s">
        <v>54</v>
      </c>
      <c r="B34" s="115" t="s">
        <v>123</v>
      </c>
      <c r="C34" s="115"/>
      <c r="D34" s="115"/>
      <c r="E34" s="115"/>
      <c r="F34" s="115"/>
      <c r="G34" s="115"/>
      <c r="H34" s="115"/>
      <c r="I34" s="115"/>
      <c r="J34" s="116"/>
    </row>
    <row r="35" spans="1:10" ht="50.1" customHeight="1" x14ac:dyDescent="0.25">
      <c r="A35" s="17" t="s">
        <v>55</v>
      </c>
      <c r="B35" s="115" t="s">
        <v>122</v>
      </c>
      <c r="C35" s="122"/>
      <c r="D35" s="122"/>
      <c r="E35" s="122"/>
      <c r="F35" s="122"/>
      <c r="G35" s="122"/>
      <c r="H35" s="122"/>
      <c r="I35" s="122"/>
      <c r="J35" s="123"/>
    </row>
    <row r="36" spans="1:10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x14ac:dyDescent="0.25">
      <c r="B41" s="40"/>
      <c r="C41" s="40"/>
    </row>
    <row r="42" spans="1:10" x14ac:dyDescent="0.25">
      <c r="A42" s="26" t="s">
        <v>60</v>
      </c>
      <c r="B42" s="46">
        <f>+A25</f>
        <v>1000000</v>
      </c>
      <c r="C42" s="40"/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3458284</v>
      </c>
      <c r="C43" s="40"/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71</v>
      </c>
      <c r="B44" s="46">
        <f>+F25</f>
        <v>3458283.56</v>
      </c>
      <c r="C44" s="40"/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  <c r="C45" s="40"/>
    </row>
    <row r="46" spans="1:10" x14ac:dyDescent="0.25">
      <c r="B46" s="40"/>
      <c r="C46" s="40"/>
    </row>
    <row r="47" spans="1:10" x14ac:dyDescent="0.25">
      <c r="B47" s="40"/>
      <c r="C47" s="40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phoneticPr fontId="22" type="noConversion"/>
  <dataValidations xWindow="1546" yWindow="1269" count="15">
    <dataValidation allowBlank="1" sqref="A8" xr:uid="{00000000-0002-0000-0400-000000000000}"/>
    <dataValidation allowBlank="1" showInputMessage="1" prompt="Nombre del capítulo" sqref="B8:J10" xr:uid="{00000000-0002-0000-0400-000001000000}"/>
    <dataValidation allowBlank="1" showInputMessage="1" showErrorMessage="1" prompt="¿A quién va dirigido el programa?, ¿qué característica tiene esta población que requiere ser beneficiada?" sqref="B20:J20" xr:uid="{00000000-0002-0000-0400-000002000000}"/>
    <dataValidation allowBlank="1" showInputMessage="1" showErrorMessage="1" prompt="Nombre del producto" sqref="B32:J32" xr:uid="{00000000-0002-0000-0400-000003000000}"/>
    <dataValidation allowBlank="1" showInputMessage="1" showErrorMessage="1" prompt="1. Describir lo plasmado en el presupuesto_x000a_2. Describir lo alcanzado en términos financieros y de producción " sqref="B34:J34" xr:uid="{00000000-0002-0000-0400-000004000000}"/>
    <dataValidation allowBlank="1" showInputMessage="1" showErrorMessage="1" prompt="De existir desvío, explicar razones." sqref="B35:J35" xr:uid="{00000000-0002-0000-0400-000005000000}"/>
    <dataValidation allowBlank="1" showInputMessage="1" showErrorMessage="1" prompt="Oportunidades de mejora identificadas" sqref="A38:J39" xr:uid="{00000000-0002-0000-0400-000006000000}"/>
    <dataValidation allowBlank="1" showInputMessage="1" showErrorMessage="1" prompt="Presupuesto del programa" sqref="A25:C25 F25" xr:uid="{00000000-0002-0000-0400-000007000000}"/>
    <dataValidation allowBlank="1" showInputMessage="1" showErrorMessage="1" prompt="¿En qué consiste el programa?" sqref="B33:J33 B19:J19" xr:uid="{00000000-0002-0000-0400-000008000000}"/>
    <dataValidation allowBlank="1" showInputMessage="1" showErrorMessage="1" prompt="Nombre de cada producto" sqref="A28:A29" xr:uid="{00000000-0002-0000-0400-000009000000}"/>
    <dataValidation allowBlank="1" showInputMessage="1" showErrorMessage="1" prompt="Nombre del indicador" sqref="B28:B29" xr:uid="{00000000-0002-0000-0400-00000A000000}"/>
    <dataValidation allowBlank="1" showInputMessage="1" showErrorMessage="1" prompt="Meta anual del indicador" sqref="C28:C29 E28" xr:uid="{00000000-0002-0000-0400-00000B000000}"/>
    <dataValidation allowBlank="1" showInputMessage="1" showErrorMessage="1" prompt="Monto presupuestado para el producto" sqref="D28:D29 E29:F29 F28" xr:uid="{00000000-0002-0000-0400-00000C000000}"/>
    <dataValidation allowBlank="1" showInputMessage="1" showErrorMessage="1" prompt="Meta alcanzada en el trimestre" sqref="G28:G29" xr:uid="{00000000-0002-0000-0400-00000D000000}"/>
    <dataValidation allowBlank="1" showInputMessage="1" showErrorMessage="1" prompt="Monto ejecutado en el trimestre" sqref="H28:H29" xr:uid="{00000000-0002-0000-04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579-9065-481C-B949-6A3724475852}">
  <sheetPr>
    <tabColor theme="5" tint="0.59999389629810485"/>
  </sheetPr>
  <dimension ref="A1:K47"/>
  <sheetViews>
    <sheetView showGridLines="0" topLeftCell="A20" zoomScale="84" zoomScaleNormal="84" zoomScaleSheetLayoutView="95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20.5703125" style="5" customWidth="1"/>
    <col min="3" max="9" width="12.7109375" style="5" customWidth="1"/>
    <col min="10" max="10" width="15.5703125" style="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7" t="s">
        <v>99</v>
      </c>
      <c r="C11" s="88"/>
      <c r="D11" s="88"/>
      <c r="E11" s="88"/>
      <c r="F11" s="88"/>
      <c r="G11" s="88"/>
      <c r="H11" s="88"/>
      <c r="I11" s="88"/>
      <c r="J11" s="89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3.5</v>
      </c>
      <c r="C15" s="124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124"/>
      <c r="E15" s="124"/>
      <c r="F15" s="124"/>
      <c r="G15" s="124"/>
      <c r="H15" s="124"/>
      <c r="I15" s="124"/>
      <c r="J15" s="124"/>
    </row>
    <row r="16" spans="1:10" x14ac:dyDescent="0.25">
      <c r="A16" s="3" t="s">
        <v>20</v>
      </c>
      <c r="B16" s="7" t="s">
        <v>21</v>
      </c>
      <c r="C16" s="71" t="str">
        <f>IFERROR(VLOOKUP(B16,'[1]Validacion datos'!D8:E64,2,FALSE),"")</f>
        <v>Consolidar un entorno adecuado que incentive la inversión para el desarrollo sostenible del sector minero</v>
      </c>
      <c r="D16" s="71"/>
      <c r="E16" s="71"/>
      <c r="F16" s="71"/>
      <c r="G16" s="71"/>
      <c r="H16" s="71"/>
      <c r="I16" s="71"/>
      <c r="J16" s="71"/>
    </row>
    <row r="17" spans="1:11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1" ht="29.25" customHeight="1" x14ac:dyDescent="0.25">
      <c r="A18" s="3" t="s">
        <v>23</v>
      </c>
      <c r="B18" s="84" t="s">
        <v>100</v>
      </c>
      <c r="C18" s="84"/>
      <c r="D18" s="84"/>
      <c r="E18" s="84"/>
      <c r="F18" s="84"/>
      <c r="G18" s="84"/>
      <c r="H18" s="84"/>
      <c r="I18" s="84"/>
      <c r="J18" s="97"/>
    </row>
    <row r="19" spans="1:11" ht="45.75" customHeight="1" x14ac:dyDescent="0.25">
      <c r="A19" s="8" t="s">
        <v>25</v>
      </c>
      <c r="B19" s="127" t="s">
        <v>94</v>
      </c>
      <c r="C19" s="127"/>
      <c r="D19" s="127"/>
      <c r="E19" s="127"/>
      <c r="F19" s="127"/>
      <c r="G19" s="127"/>
      <c r="H19" s="127"/>
      <c r="I19" s="127"/>
      <c r="J19" s="128"/>
    </row>
    <row r="20" spans="1:11" ht="34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1" ht="60" customHeight="1" x14ac:dyDescent="0.25">
      <c r="A21" s="8" t="s">
        <v>27</v>
      </c>
      <c r="B21" s="127" t="s">
        <v>101</v>
      </c>
      <c r="C21" s="127"/>
      <c r="D21" s="127"/>
      <c r="E21" s="127"/>
      <c r="F21" s="127"/>
      <c r="G21" s="127"/>
      <c r="H21" s="127"/>
      <c r="I21" s="127"/>
      <c r="J21" s="128"/>
    </row>
    <row r="22" spans="1:11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1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1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1" x14ac:dyDescent="0.25">
      <c r="A25" s="125">
        <v>1000000</v>
      </c>
      <c r="B25" s="126"/>
      <c r="C25" s="92">
        <v>261661</v>
      </c>
      <c r="D25" s="93"/>
      <c r="E25" s="94"/>
      <c r="F25" s="92">
        <v>261660.87</v>
      </c>
      <c r="G25" s="93"/>
      <c r="H25" s="94"/>
      <c r="I25" s="120">
        <f>+F25/C25</f>
        <v>0.99999950317395403</v>
      </c>
      <c r="J25" s="121"/>
    </row>
    <row r="26" spans="1:11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1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1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1" ht="111.75" customHeight="1" x14ac:dyDescent="0.25">
      <c r="A29" s="41" t="s">
        <v>102</v>
      </c>
      <c r="B29" s="42" t="s">
        <v>95</v>
      </c>
      <c r="C29" s="43">
        <v>48</v>
      </c>
      <c r="D29" s="29">
        <v>529113</v>
      </c>
      <c r="E29" s="12">
        <v>12</v>
      </c>
      <c r="F29" s="13">
        <v>96546</v>
      </c>
      <c r="G29" s="14">
        <v>12</v>
      </c>
      <c r="H29" s="29">
        <v>96546</v>
      </c>
      <c r="I29" s="15">
        <f>+Tabla159[[#This Row],[Física 
(E)]]/Tabla159[[#This Row],[Física
(C)]]</f>
        <v>1</v>
      </c>
      <c r="J29" s="16">
        <f>+Tabla159[[#This Row],[Financiera 
 (F)]]/Tabla159[[#This Row],[Financiera
(D)]]</f>
        <v>1</v>
      </c>
      <c r="K29" s="50"/>
    </row>
    <row r="30" spans="1:11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1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1" x14ac:dyDescent="0.25">
      <c r="A32" s="17" t="s">
        <v>52</v>
      </c>
      <c r="B32" s="84" t="s">
        <v>102</v>
      </c>
      <c r="C32" s="84"/>
      <c r="D32" s="84"/>
      <c r="E32" s="84"/>
      <c r="F32" s="84"/>
      <c r="G32" s="84"/>
      <c r="H32" s="84"/>
      <c r="I32" s="84"/>
      <c r="J32" s="97"/>
    </row>
    <row r="33" spans="1:10" ht="46.5" customHeight="1" x14ac:dyDescent="0.25">
      <c r="A33" s="17" t="s">
        <v>53</v>
      </c>
      <c r="B33" s="127" t="s">
        <v>96</v>
      </c>
      <c r="C33" s="127"/>
      <c r="D33" s="127"/>
      <c r="E33" s="127"/>
      <c r="F33" s="127"/>
      <c r="G33" s="127"/>
      <c r="H33" s="127"/>
      <c r="I33" s="127"/>
      <c r="J33" s="128"/>
    </row>
    <row r="34" spans="1:10" ht="45.75" customHeight="1" x14ac:dyDescent="0.25">
      <c r="A34" s="17" t="s">
        <v>54</v>
      </c>
      <c r="B34" s="131" t="s">
        <v>125</v>
      </c>
      <c r="C34" s="131"/>
      <c r="D34" s="131"/>
      <c r="E34" s="131"/>
      <c r="F34" s="131"/>
      <c r="G34" s="131"/>
      <c r="H34" s="131"/>
      <c r="I34" s="131"/>
      <c r="J34" s="132"/>
    </row>
    <row r="35" spans="1:10" ht="53.25" customHeight="1" x14ac:dyDescent="0.25">
      <c r="A35" s="17" t="s">
        <v>55</v>
      </c>
      <c r="B35" s="129" t="s">
        <v>122</v>
      </c>
      <c r="C35" s="129"/>
      <c r="D35" s="129"/>
      <c r="E35" s="129"/>
      <c r="F35" s="129"/>
      <c r="G35" s="129"/>
      <c r="H35" s="129"/>
      <c r="I35" s="129"/>
      <c r="J35" s="130"/>
    </row>
    <row r="36" spans="1:10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2" spans="1:10" x14ac:dyDescent="0.25">
      <c r="A42" s="26" t="s">
        <v>60</v>
      </c>
      <c r="B42" s="46">
        <f>A25</f>
        <v>1000000</v>
      </c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261661</v>
      </c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71</v>
      </c>
      <c r="B44" s="46">
        <f>+F25</f>
        <v>261660.87</v>
      </c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</row>
    <row r="46" spans="1:10" x14ac:dyDescent="0.25">
      <c r="B46" s="40"/>
    </row>
    <row r="47" spans="1:10" x14ac:dyDescent="0.25">
      <c r="B47" s="40"/>
    </row>
  </sheetData>
  <mergeCells count="48"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26:J26"/>
    <mergeCell ref="C27:D27"/>
    <mergeCell ref="E27:F27"/>
    <mergeCell ref="G27:H27"/>
    <mergeCell ref="I27:J27"/>
    <mergeCell ref="C16:J1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11:J11"/>
    <mergeCell ref="B12:J12"/>
    <mergeCell ref="A13:J13"/>
    <mergeCell ref="C14:J14"/>
    <mergeCell ref="C15:J15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5">
    <dataValidation allowBlank="1" showInputMessage="1" showErrorMessage="1" prompt="Monto ejecutado en el trimestre" sqref="H28:H29" xr:uid="{1C6256AD-1FB4-4F80-B743-BB67C277804E}"/>
    <dataValidation allowBlank="1" showInputMessage="1" showErrorMessage="1" prompt="Meta alcanzada en el trimestre" sqref="G28:G29" xr:uid="{A571CD4F-954F-492A-B10E-AB7C09314771}"/>
    <dataValidation allowBlank="1" showInputMessage="1" showErrorMessage="1" prompt="Monto presupuestado para el producto" sqref="D28:D29 E29:F29 F28" xr:uid="{70A1CF5E-D977-4231-A52C-A53D0F92EC07}"/>
    <dataValidation allowBlank="1" showInputMessage="1" showErrorMessage="1" prompt="Meta anual del indicador" sqref="C28:C29 E28" xr:uid="{E0E57DBF-F072-4DEE-9614-2CFC1626D50B}"/>
    <dataValidation allowBlank="1" showInputMessage="1" showErrorMessage="1" prompt="Nombre del indicador" sqref="B28:B29" xr:uid="{C7D9FDBE-9FDB-45B2-AC10-18FB9A14158E}"/>
    <dataValidation allowBlank="1" showInputMessage="1" showErrorMessage="1" prompt="Nombre de cada producto" sqref="A28:A29" xr:uid="{68C8B04C-3AA7-4CD2-80AA-03B9250755C2}"/>
    <dataValidation allowBlank="1" showInputMessage="1" showErrorMessage="1" prompt="¿En qué consiste el programa?" sqref="B19 B33:J33" xr:uid="{74103365-2094-46B8-86E3-ABEC725DDEA5}"/>
    <dataValidation allowBlank="1" showInputMessage="1" showErrorMessage="1" prompt="Presupuesto del programa" sqref="F25 C25" xr:uid="{340F1EB5-2A86-4FE5-BAA9-FC699120C145}"/>
    <dataValidation allowBlank="1" showInputMessage="1" showErrorMessage="1" prompt="Oportunidades de mejora identificadas" sqref="A38:J39" xr:uid="{C168C9D9-A8E9-4914-93C7-23DC24891AE7}"/>
    <dataValidation allowBlank="1" showInputMessage="1" showErrorMessage="1" prompt="De existir desvío, explicar razones." sqref="B35:J35" xr:uid="{57EA7680-51A9-4695-9B23-3F00EC5B55C6}"/>
    <dataValidation allowBlank="1" showInputMessage="1" showErrorMessage="1" prompt="Nombre del producto" sqref="B32:J32" xr:uid="{5A739C06-FA61-41EC-BE3D-0FFB550ABB6B}"/>
    <dataValidation allowBlank="1" showInputMessage="1" showErrorMessage="1" prompt="¿A quién va dirigido el programa?, ¿qué característica tiene esta población que requiere ser beneficiada?" sqref="B20:J20" xr:uid="{FCA123DD-107E-4D13-B845-AFE87D64F802}"/>
    <dataValidation allowBlank="1" showInputMessage="1" prompt="Nombre del capítulo" sqref="B8:J10" xr:uid="{19515046-0D80-4D34-AD74-EE4F0F48E5C7}"/>
    <dataValidation allowBlank="1" sqref="A8" xr:uid="{41CEAD96-6072-40A6-9FFC-432607E150C3}"/>
    <dataValidation allowBlank="1" showInputMessage="1" showErrorMessage="1" prompt="1. Describir lo plasmado en el presupuesto_x000a_2. Describir lo alcanzado en términos financieros y de producción " sqref="B34:J34" xr:uid="{EA6496CC-0856-4B5E-865B-14E8F22566CD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45"/>
  <sheetViews>
    <sheetView showGridLines="0" topLeftCell="A19" zoomScaleNormal="100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19.42578125" style="5" customWidth="1"/>
    <col min="3" max="9" width="12.7109375" style="5" customWidth="1"/>
    <col min="10" max="10" width="17.85546875" style="5" customWidth="1"/>
    <col min="13" max="13" width="21.14062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117" t="s">
        <v>112</v>
      </c>
      <c r="C11" s="118"/>
      <c r="D11" s="118"/>
      <c r="E11" s="118"/>
      <c r="F11" s="118"/>
      <c r="G11" s="118"/>
      <c r="H11" s="118"/>
      <c r="I11" s="118"/>
      <c r="J11" s="119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3.5</v>
      </c>
      <c r="C15" s="71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71"/>
      <c r="E15" s="71"/>
      <c r="F15" s="71"/>
      <c r="G15" s="71"/>
      <c r="H15" s="71"/>
      <c r="I15" s="71"/>
      <c r="J15" s="71"/>
    </row>
    <row r="16" spans="1:10" ht="24.6" customHeight="1" x14ac:dyDescent="0.25">
      <c r="A16" s="3" t="s">
        <v>20</v>
      </c>
      <c r="B16" s="6" t="s">
        <v>21</v>
      </c>
      <c r="C16" s="71" t="str">
        <f>IFERROR(VLOOKUP(B16,'[1]Validacion datos'!D8:E64,2,FALSE),"")</f>
        <v>Consolidar un entorno adecuado que incentive la inversión para el desarrollo sostenible del sector minero</v>
      </c>
      <c r="D16" s="71"/>
      <c r="E16" s="71"/>
      <c r="F16" s="71"/>
      <c r="G16" s="71"/>
      <c r="H16" s="71"/>
      <c r="I16" s="71"/>
      <c r="J16" s="71"/>
    </row>
    <row r="17" spans="1:13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3" ht="29.25" customHeight="1" x14ac:dyDescent="0.25">
      <c r="A18" s="3" t="s">
        <v>23</v>
      </c>
      <c r="B18" s="133" t="s">
        <v>24</v>
      </c>
      <c r="C18" s="133"/>
      <c r="D18" s="133"/>
      <c r="E18" s="133"/>
      <c r="F18" s="133"/>
      <c r="G18" s="133"/>
      <c r="H18" s="133"/>
      <c r="I18" s="133"/>
      <c r="J18" s="134"/>
    </row>
    <row r="19" spans="1:13" ht="33" customHeight="1" x14ac:dyDescent="0.25">
      <c r="A19" s="8" t="s">
        <v>25</v>
      </c>
      <c r="B19" s="84" t="s">
        <v>113</v>
      </c>
      <c r="C19" s="84"/>
      <c r="D19" s="84"/>
      <c r="E19" s="84"/>
      <c r="F19" s="84"/>
      <c r="G19" s="84"/>
      <c r="H19" s="84"/>
      <c r="I19" s="84"/>
      <c r="J19" s="97"/>
    </row>
    <row r="20" spans="1:13" ht="34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3" ht="60" customHeight="1" x14ac:dyDescent="0.25">
      <c r="A21" s="8" t="s">
        <v>27</v>
      </c>
      <c r="B21" s="113" t="s">
        <v>114</v>
      </c>
      <c r="C21" s="113"/>
      <c r="D21" s="113"/>
      <c r="E21" s="113"/>
      <c r="F21" s="113"/>
      <c r="G21" s="113"/>
      <c r="H21" s="113"/>
      <c r="I21" s="113"/>
      <c r="J21" s="114"/>
      <c r="M21" s="55"/>
    </row>
    <row r="22" spans="1:13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3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3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3" x14ac:dyDescent="0.25">
      <c r="A25" s="90">
        <v>55391300</v>
      </c>
      <c r="B25" s="91"/>
      <c r="C25" s="92">
        <v>60989941</v>
      </c>
      <c r="D25" s="93"/>
      <c r="E25" s="94"/>
      <c r="F25" s="92">
        <v>60988438.25</v>
      </c>
      <c r="G25" s="93"/>
      <c r="H25" s="94"/>
      <c r="I25" s="120">
        <f>+F25/C25</f>
        <v>0.99997536069103587</v>
      </c>
      <c r="J25" s="121"/>
      <c r="K25" s="57"/>
    </row>
    <row r="26" spans="1:13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3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3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3" ht="67.5" customHeight="1" x14ac:dyDescent="0.25">
      <c r="A29" s="27" t="s">
        <v>115</v>
      </c>
      <c r="B29" s="28" t="s">
        <v>49</v>
      </c>
      <c r="C29" s="12">
        <v>4</v>
      </c>
      <c r="D29" s="29">
        <v>55267440</v>
      </c>
      <c r="E29" s="43">
        <v>1</v>
      </c>
      <c r="F29" s="29">
        <v>16653069</v>
      </c>
      <c r="G29" s="44">
        <v>1</v>
      </c>
      <c r="H29" s="44">
        <v>16807567.780000001</v>
      </c>
      <c r="I29" s="15">
        <f>+Tabla1[[#This Row],[Física 
(E)]]/Tabla1[[#This Row],[Física
(C)]]</f>
        <v>1</v>
      </c>
      <c r="J29" s="31">
        <f>+Tabla1[[#This Row],[Financiera 
 (F)]]/Tabla1[[#This Row],[Financiera
(D)]]</f>
        <v>1.0092774959378359</v>
      </c>
    </row>
    <row r="30" spans="1:13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3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3" ht="30" customHeight="1" x14ac:dyDescent="0.25">
      <c r="A32" s="17" t="s">
        <v>52</v>
      </c>
      <c r="B32" s="113" t="s">
        <v>116</v>
      </c>
      <c r="C32" s="113"/>
      <c r="D32" s="113"/>
      <c r="E32" s="113"/>
      <c r="F32" s="113"/>
      <c r="G32" s="113"/>
      <c r="H32" s="113"/>
      <c r="I32" s="113"/>
      <c r="J32" s="114"/>
    </row>
    <row r="33" spans="1:10" ht="30" customHeight="1" x14ac:dyDescent="0.25">
      <c r="A33" s="17" t="s">
        <v>53</v>
      </c>
      <c r="B33" s="84" t="s">
        <v>113</v>
      </c>
      <c r="C33" s="84"/>
      <c r="D33" s="84"/>
      <c r="E33" s="84"/>
      <c r="F33" s="84"/>
      <c r="G33" s="84"/>
      <c r="H33" s="84"/>
      <c r="I33" s="84"/>
      <c r="J33" s="97"/>
    </row>
    <row r="34" spans="1:10" ht="21.95" customHeight="1" x14ac:dyDescent="0.25">
      <c r="A34" s="17" t="s">
        <v>54</v>
      </c>
      <c r="B34" s="115" t="s">
        <v>131</v>
      </c>
      <c r="C34" s="115"/>
      <c r="D34" s="115"/>
      <c r="E34" s="115"/>
      <c r="F34" s="115"/>
      <c r="G34" s="115"/>
      <c r="H34" s="115"/>
      <c r="I34" s="115"/>
      <c r="J34" s="116"/>
    </row>
    <row r="35" spans="1:10" ht="68.25" customHeight="1" x14ac:dyDescent="0.25">
      <c r="A35" s="17" t="s">
        <v>55</v>
      </c>
      <c r="B35" s="115" t="s">
        <v>122</v>
      </c>
      <c r="C35" s="115"/>
      <c r="D35" s="115"/>
      <c r="E35" s="115"/>
      <c r="F35" s="115"/>
      <c r="G35" s="115"/>
      <c r="H35" s="115"/>
      <c r="I35" s="115"/>
      <c r="J35" s="116"/>
    </row>
    <row r="36" spans="1:10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12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1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ht="24" customHeight="1" x14ac:dyDescent="0.25">
      <c r="B41" s="40"/>
    </row>
    <row r="42" spans="1:10" x14ac:dyDescent="0.25">
      <c r="A42" s="26" t="s">
        <v>60</v>
      </c>
      <c r="B42" s="46">
        <f>+A25</f>
        <v>55391300</v>
      </c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60989941</v>
      </c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62</v>
      </c>
      <c r="B44" s="46">
        <v>87454755.790000007</v>
      </c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</row>
  </sheetData>
  <mergeCells count="48">
    <mergeCell ref="C15:J15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5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:G29 H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33:J33 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Nombre del producto" sqref="B32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45"/>
  <sheetViews>
    <sheetView showGridLines="0" topLeftCell="A20" zoomScaleNormal="100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20.140625" style="5" customWidth="1"/>
    <col min="3" max="10" width="12.7109375" style="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4" t="s">
        <v>99</v>
      </c>
      <c r="C11" s="85"/>
      <c r="D11" s="85"/>
      <c r="E11" s="85"/>
      <c r="F11" s="85"/>
      <c r="G11" s="85"/>
      <c r="H11" s="85"/>
      <c r="I11" s="85"/>
      <c r="J11" s="86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3.2</v>
      </c>
      <c r="C15" s="71" t="str">
        <f>IFERROR(VLOOKUP(B15,'[1]Validacion datos'!A8:B26,2,FALSE),"")</f>
        <v>Energía confiable y ambientalmente sostenible</v>
      </c>
      <c r="D15" s="71"/>
      <c r="E15" s="71"/>
      <c r="F15" s="71"/>
      <c r="G15" s="71"/>
      <c r="H15" s="71"/>
      <c r="I15" s="71"/>
      <c r="J15" s="71"/>
    </row>
    <row r="16" spans="1:10" ht="36" customHeight="1" x14ac:dyDescent="0.25">
      <c r="A16" s="3" t="s">
        <v>20</v>
      </c>
      <c r="B16" s="6" t="s">
        <v>63</v>
      </c>
      <c r="C16" s="71" t="s">
        <v>64</v>
      </c>
      <c r="D16" s="71"/>
      <c r="E16" s="71"/>
      <c r="F16" s="71"/>
      <c r="G16" s="71"/>
      <c r="H16" s="71"/>
      <c r="I16" s="71"/>
      <c r="J16" s="71"/>
    </row>
    <row r="17" spans="1:10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0" ht="29.25" customHeight="1" x14ac:dyDescent="0.25">
      <c r="A18" s="3" t="s">
        <v>23</v>
      </c>
      <c r="B18" s="84" t="s">
        <v>65</v>
      </c>
      <c r="C18" s="84"/>
      <c r="D18" s="84"/>
      <c r="E18" s="84"/>
      <c r="F18" s="84"/>
      <c r="G18" s="84"/>
      <c r="H18" s="84"/>
      <c r="I18" s="84"/>
      <c r="J18" s="97"/>
    </row>
    <row r="19" spans="1:10" ht="33" customHeight="1" x14ac:dyDescent="0.25">
      <c r="A19" s="8" t="s">
        <v>25</v>
      </c>
      <c r="B19" s="84" t="s">
        <v>66</v>
      </c>
      <c r="C19" s="84"/>
      <c r="D19" s="84"/>
      <c r="E19" s="84"/>
      <c r="F19" s="84"/>
      <c r="G19" s="84"/>
      <c r="H19" s="84"/>
      <c r="I19" s="84"/>
      <c r="J19" s="97"/>
    </row>
    <row r="20" spans="1:10" ht="34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0" ht="74.25" customHeight="1" x14ac:dyDescent="0.25">
      <c r="A21" s="8" t="s">
        <v>27</v>
      </c>
      <c r="B21" s="84" t="s">
        <v>117</v>
      </c>
      <c r="C21" s="84"/>
      <c r="D21" s="84"/>
      <c r="E21" s="84"/>
      <c r="F21" s="84"/>
      <c r="G21" s="84"/>
      <c r="H21" s="84"/>
      <c r="I21" s="84"/>
      <c r="J21" s="97"/>
    </row>
    <row r="22" spans="1:10" ht="20.25" customHeight="1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0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0" ht="31.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0" x14ac:dyDescent="0.25">
      <c r="A25" s="90">
        <v>220144686</v>
      </c>
      <c r="B25" s="91"/>
      <c r="C25" s="92">
        <v>266043827</v>
      </c>
      <c r="D25" s="93"/>
      <c r="E25" s="94"/>
      <c r="F25" s="92">
        <v>224936295</v>
      </c>
      <c r="G25" s="93"/>
      <c r="H25" s="94"/>
      <c r="I25" s="120">
        <f>+F25/C25</f>
        <v>0.8454858642519828</v>
      </c>
      <c r="J25" s="121"/>
    </row>
    <row r="26" spans="1:10" ht="22.5" customHeight="1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0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0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0" ht="83.1" customHeight="1" x14ac:dyDescent="0.25">
      <c r="A29" s="27" t="s">
        <v>118</v>
      </c>
      <c r="B29" s="28" t="s">
        <v>67</v>
      </c>
      <c r="C29" s="12">
        <v>23</v>
      </c>
      <c r="D29" s="29">
        <v>262224930</v>
      </c>
      <c r="E29" s="12">
        <v>2</v>
      </c>
      <c r="F29" s="13">
        <v>57838059</v>
      </c>
      <c r="G29" s="14">
        <v>2</v>
      </c>
      <c r="H29" s="29">
        <v>37353604.780000001</v>
      </c>
      <c r="I29" s="30">
        <f>+Tabla16[[#This Row],[Física 
(E)]]/Tabla16[[#This Row],[Física
(C)]]</f>
        <v>1</v>
      </c>
      <c r="J29" s="31">
        <f>+Tabla16[[#This Row],[Financiera 
 (F)]]/Tabla16[[#This Row],[Financiera
(D)]]</f>
        <v>0.64583088412424072</v>
      </c>
    </row>
    <row r="30" spans="1:10" ht="23.25" customHeight="1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0" ht="24" customHeight="1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0" x14ac:dyDescent="0.25">
      <c r="A32" s="17" t="s">
        <v>52</v>
      </c>
      <c r="B32" s="84" t="s">
        <v>68</v>
      </c>
      <c r="C32" s="84"/>
      <c r="D32" s="84"/>
      <c r="E32" s="84"/>
      <c r="F32" s="84"/>
      <c r="G32" s="84"/>
      <c r="H32" s="84"/>
      <c r="I32" s="84"/>
      <c r="J32" s="97"/>
    </row>
    <row r="33" spans="1:10" ht="30" x14ac:dyDescent="0.25">
      <c r="A33" s="17" t="s">
        <v>53</v>
      </c>
      <c r="B33" s="84" t="s">
        <v>69</v>
      </c>
      <c r="C33" s="84"/>
      <c r="D33" s="84"/>
      <c r="E33" s="84"/>
      <c r="F33" s="84"/>
      <c r="G33" s="84"/>
      <c r="H33" s="84"/>
      <c r="I33" s="84"/>
      <c r="J33" s="97"/>
    </row>
    <row r="34" spans="1:10" ht="42.75" customHeight="1" x14ac:dyDescent="0.25">
      <c r="A34" s="45" t="s">
        <v>70</v>
      </c>
      <c r="B34" s="135" t="s">
        <v>126</v>
      </c>
      <c r="C34" s="135"/>
      <c r="D34" s="135"/>
      <c r="E34" s="135"/>
      <c r="F34" s="135"/>
      <c r="G34" s="135"/>
      <c r="H34" s="135"/>
      <c r="I34" s="135"/>
      <c r="J34" s="136"/>
    </row>
    <row r="35" spans="1:10" ht="66" customHeight="1" x14ac:dyDescent="0.25">
      <c r="A35" s="17" t="s">
        <v>55</v>
      </c>
      <c r="B35" s="115" t="s">
        <v>130</v>
      </c>
      <c r="C35" s="115"/>
      <c r="D35" s="115"/>
      <c r="E35" s="115"/>
      <c r="F35" s="115"/>
      <c r="G35" s="115"/>
      <c r="H35" s="115"/>
      <c r="I35" s="115"/>
      <c r="J35" s="116"/>
    </row>
    <row r="36" spans="1:10" ht="23.25" customHeight="1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 t="s">
        <v>58</v>
      </c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2" spans="1:10" x14ac:dyDescent="0.25">
      <c r="A42" s="26" t="s">
        <v>60</v>
      </c>
      <c r="B42" s="46">
        <f>+A25</f>
        <v>220144686</v>
      </c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266043827</v>
      </c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71</v>
      </c>
      <c r="B44" s="46">
        <f>+F25</f>
        <v>224936295</v>
      </c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500-000000000000}"/>
    <dataValidation allowBlank="1" showInputMessage="1" prompt="Nombre del capítulo" sqref="B8:J10" xr:uid="{00000000-0002-0000-0500-000001000000}"/>
    <dataValidation allowBlank="1" showInputMessage="1" showErrorMessage="1" prompt="¿A quién va dirigido el programa?, ¿qué característica tiene esta población que requiere ser beneficiada?" sqref="B20:J20" xr:uid="{00000000-0002-0000-0500-000002000000}"/>
    <dataValidation allowBlank="1" showInputMessage="1" showErrorMessage="1" prompt="Nombre del producto" sqref="B32:J32" xr:uid="{00000000-0002-0000-0500-000003000000}"/>
    <dataValidation allowBlank="1" showInputMessage="1" showErrorMessage="1" prompt="1. Describir lo plasmado en el presupuesto_x000a_2. Describir lo alcanzado en términos financieros y de producción " sqref="B34:J34" xr:uid="{00000000-0002-0000-0500-000004000000}"/>
    <dataValidation allowBlank="1" showInputMessage="1" showErrorMessage="1" prompt="De existir desvío, explicar razones." sqref="B35:J35" xr:uid="{00000000-0002-0000-0500-000005000000}"/>
    <dataValidation allowBlank="1" showInputMessage="1" showErrorMessage="1" prompt="Oportunidades de mejora identificadas" sqref="A38:J39" xr:uid="{00000000-0002-0000-0500-000006000000}"/>
    <dataValidation allowBlank="1" showInputMessage="1" showErrorMessage="1" prompt="Presupuesto del programa" sqref="A25:C25 F25" xr:uid="{00000000-0002-0000-0500-000007000000}"/>
    <dataValidation allowBlank="1" showInputMessage="1" showErrorMessage="1" prompt="¿En qué consiste el programa?" sqref="B33:J33 B19:J19" xr:uid="{00000000-0002-0000-0500-000008000000}"/>
    <dataValidation allowBlank="1" showInputMessage="1" showErrorMessage="1" prompt="Nombre de cada producto" sqref="A28:A29" xr:uid="{00000000-0002-0000-0500-000009000000}"/>
    <dataValidation allowBlank="1" showInputMessage="1" showErrorMessage="1" prompt="Nombre del indicador" sqref="B28:B29" xr:uid="{00000000-0002-0000-0500-00000A000000}"/>
    <dataValidation allowBlank="1" showInputMessage="1" showErrorMessage="1" prompt="Meta anual del indicador" sqref="C28:C29 E28" xr:uid="{00000000-0002-0000-0500-00000B000000}"/>
    <dataValidation allowBlank="1" showInputMessage="1" showErrorMessage="1" prompt="Monto presupuestado para el producto" sqref="D28:D29 E29:F29 F28" xr:uid="{00000000-0002-0000-0500-00000C000000}"/>
    <dataValidation allowBlank="1" showInputMessage="1" showErrorMessage="1" prompt="Meta alcanzada en el trimestre" sqref="G28:G29" xr:uid="{00000000-0002-0000-0500-00000D000000}"/>
    <dataValidation allowBlank="1" showInputMessage="1" showErrorMessage="1" prompt="Monto ejecutado en el trimestre" sqref="H28:H29" xr:uid="{00000000-0002-0000-05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4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L46"/>
  <sheetViews>
    <sheetView showGridLines="0" topLeftCell="A23" zoomScaleNormal="100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16.7109375" style="5" customWidth="1"/>
    <col min="3" max="10" width="12.7109375" style="5" customWidth="1"/>
    <col min="12" max="12" width="13.8554687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4" t="s">
        <v>99</v>
      </c>
      <c r="C11" s="85"/>
      <c r="D11" s="85"/>
      <c r="E11" s="85"/>
      <c r="F11" s="85"/>
      <c r="G11" s="85"/>
      <c r="H11" s="85"/>
      <c r="I11" s="85"/>
      <c r="J11" s="86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3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33">
        <v>3.3</v>
      </c>
      <c r="C15" s="71" t="str">
        <f>IFERROR(VLOOKUP(B15,'[1]Validacion datos'!A8:B26,2,FALSE),"")</f>
        <v>Competitividad e innovavión en un ambiente favorable a la cooperación y la responsabilidad social</v>
      </c>
      <c r="D15" s="71"/>
      <c r="E15" s="71"/>
      <c r="F15" s="71"/>
      <c r="G15" s="71"/>
      <c r="H15" s="71"/>
      <c r="I15" s="71"/>
      <c r="J15" s="71"/>
    </row>
    <row r="16" spans="1:10" ht="30.75" customHeight="1" x14ac:dyDescent="0.25">
      <c r="A16" s="3" t="s">
        <v>20</v>
      </c>
      <c r="B16" s="7" t="s">
        <v>72</v>
      </c>
      <c r="C16" s="71" t="str">
        <f>IFERROR(VLOOKUP(B16,'[1]Validacion datos'!D8:E64,2,FALSE),"")</f>
        <v>Fortalecer el sistema nacional de ciencia, tecnoloíia e innovación para dea respuestas a las demandas económicas, sociales y culturales de la nación y propiciar la inserción en la sociedad y economía del conocimiento</v>
      </c>
      <c r="D16" s="71"/>
      <c r="E16" s="71"/>
      <c r="F16" s="71"/>
      <c r="G16" s="71"/>
      <c r="H16" s="71"/>
      <c r="I16" s="71"/>
      <c r="J16" s="71"/>
    </row>
    <row r="17" spans="1:12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2" ht="29.25" customHeight="1" x14ac:dyDescent="0.25">
      <c r="A18" s="3" t="s">
        <v>23</v>
      </c>
      <c r="B18" s="84" t="s">
        <v>65</v>
      </c>
      <c r="C18" s="84"/>
      <c r="D18" s="84"/>
      <c r="E18" s="84"/>
      <c r="F18" s="84"/>
      <c r="G18" s="84"/>
      <c r="H18" s="84"/>
      <c r="I18" s="84"/>
      <c r="J18" s="97"/>
    </row>
    <row r="19" spans="1:12" ht="55.5" customHeight="1" x14ac:dyDescent="0.25">
      <c r="A19" s="8" t="s">
        <v>25</v>
      </c>
      <c r="B19" s="84" t="s">
        <v>75</v>
      </c>
      <c r="C19" s="84"/>
      <c r="D19" s="84"/>
      <c r="E19" s="84"/>
      <c r="F19" s="84"/>
      <c r="G19" s="84"/>
      <c r="H19" s="84"/>
      <c r="I19" s="84"/>
      <c r="J19" s="97"/>
    </row>
    <row r="20" spans="1:12" ht="34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2" ht="60" customHeight="1" x14ac:dyDescent="0.25">
      <c r="A21" s="8" t="s">
        <v>27</v>
      </c>
      <c r="B21" s="113" t="s">
        <v>111</v>
      </c>
      <c r="C21" s="113"/>
      <c r="D21" s="113"/>
      <c r="E21" s="113"/>
      <c r="F21" s="113"/>
      <c r="G21" s="113"/>
      <c r="H21" s="113"/>
      <c r="I21" s="113"/>
      <c r="J21" s="114"/>
    </row>
    <row r="22" spans="1:12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2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2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2" x14ac:dyDescent="0.25">
      <c r="A25" s="90">
        <v>1500000</v>
      </c>
      <c r="B25" s="91"/>
      <c r="C25" s="92">
        <v>459600</v>
      </c>
      <c r="D25" s="93"/>
      <c r="E25" s="94"/>
      <c r="F25" s="92">
        <v>459599.99</v>
      </c>
      <c r="G25" s="93"/>
      <c r="H25" s="94"/>
      <c r="I25" s="120">
        <f>+F25/C25</f>
        <v>0.99999997824194953</v>
      </c>
      <c r="J25" s="121"/>
      <c r="L25" s="56"/>
    </row>
    <row r="26" spans="1:12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2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2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2" ht="107.1" customHeight="1" x14ac:dyDescent="0.25">
      <c r="A29" s="37" t="s">
        <v>73</v>
      </c>
      <c r="B29" s="38" t="s">
        <v>74</v>
      </c>
      <c r="C29" s="12">
        <v>10</v>
      </c>
      <c r="D29" s="29">
        <v>459600</v>
      </c>
      <c r="E29" s="12">
        <v>3</v>
      </c>
      <c r="F29" s="13">
        <v>156410</v>
      </c>
      <c r="G29" s="14">
        <v>3</v>
      </c>
      <c r="H29" s="29">
        <v>156410</v>
      </c>
      <c r="I29" s="15">
        <f>+Tabla17[[#This Row],[Física 
(E)]]/Tabla17[[#This Row],[Física
(C)]]</f>
        <v>1</v>
      </c>
      <c r="J29" s="16">
        <f>+Tabla17[[#This Row],[Financiera 
 (F)]]/Tabla17[[#This Row],[Financiera
(D)]]</f>
        <v>1</v>
      </c>
      <c r="K29" s="49"/>
    </row>
    <row r="30" spans="1:12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2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2" ht="32.1" customHeight="1" x14ac:dyDescent="0.25">
      <c r="A32" s="17" t="s">
        <v>52</v>
      </c>
      <c r="B32" s="113" t="s">
        <v>73</v>
      </c>
      <c r="C32" s="113"/>
      <c r="D32" s="113"/>
      <c r="E32" s="113"/>
      <c r="F32" s="113"/>
      <c r="G32" s="113"/>
      <c r="H32" s="113"/>
      <c r="I32" s="113"/>
      <c r="J32" s="114"/>
    </row>
    <row r="33" spans="1:10" ht="32.1" customHeight="1" x14ac:dyDescent="0.25">
      <c r="A33" s="17" t="s">
        <v>53</v>
      </c>
      <c r="B33" s="84" t="s">
        <v>75</v>
      </c>
      <c r="C33" s="84"/>
      <c r="D33" s="84"/>
      <c r="E33" s="84"/>
      <c r="F33" s="84"/>
      <c r="G33" s="84"/>
      <c r="H33" s="84"/>
      <c r="I33" s="84"/>
      <c r="J33" s="97"/>
    </row>
    <row r="34" spans="1:10" ht="32.1" customHeight="1" x14ac:dyDescent="0.25">
      <c r="A34" s="17" t="s">
        <v>54</v>
      </c>
      <c r="B34" s="115" t="s">
        <v>127</v>
      </c>
      <c r="C34" s="115"/>
      <c r="D34" s="115"/>
      <c r="E34" s="115"/>
      <c r="F34" s="115"/>
      <c r="G34" s="115"/>
      <c r="H34" s="115"/>
      <c r="I34" s="115"/>
      <c r="J34" s="116"/>
    </row>
    <row r="35" spans="1:10" ht="56.25" customHeight="1" x14ac:dyDescent="0.25">
      <c r="A35" s="17" t="s">
        <v>55</v>
      </c>
      <c r="B35" s="115" t="s">
        <v>129</v>
      </c>
      <c r="C35" s="115"/>
      <c r="D35" s="115"/>
      <c r="E35" s="115"/>
      <c r="F35" s="115"/>
      <c r="G35" s="115"/>
      <c r="H35" s="115"/>
      <c r="I35" s="115"/>
      <c r="J35" s="116"/>
    </row>
    <row r="36" spans="1:10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6.4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x14ac:dyDescent="0.25">
      <c r="B41" s="40"/>
    </row>
    <row r="42" spans="1:10" x14ac:dyDescent="0.25">
      <c r="A42" s="26" t="s">
        <v>60</v>
      </c>
      <c r="B42" s="46">
        <f>+A25</f>
        <v>1500000</v>
      </c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459600</v>
      </c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71</v>
      </c>
      <c r="B44" s="46">
        <f>+F25</f>
        <v>459599.99</v>
      </c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</row>
    <row r="46" spans="1:10" x14ac:dyDescent="0.25">
      <c r="B46" s="40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600-000000000000}"/>
    <dataValidation allowBlank="1" showInputMessage="1" prompt="Nombre del capítulo" sqref="B8:J10" xr:uid="{00000000-0002-0000-0600-000001000000}"/>
    <dataValidation allowBlank="1" showInputMessage="1" showErrorMessage="1" prompt="¿A quién va dirigido el programa?, ¿qué característica tiene esta población que requiere ser beneficiada?" sqref="B20:J20" xr:uid="{00000000-0002-0000-0600-000002000000}"/>
    <dataValidation allowBlank="1" showInputMessage="1" showErrorMessage="1" prompt="Nombre del producto" sqref="B32:J32" xr:uid="{00000000-0002-0000-0600-000003000000}"/>
    <dataValidation allowBlank="1" showInputMessage="1" showErrorMessage="1" prompt="1. Describir lo plasmado en el presupuesto_x000a_2. Describir lo alcanzado en términos financieros y de producción " sqref="B34:J34" xr:uid="{00000000-0002-0000-0600-000004000000}"/>
    <dataValidation allowBlank="1" showInputMessage="1" showErrorMessage="1" prompt="De existir desvío, explicar razones." sqref="B35:J35" xr:uid="{00000000-0002-0000-0600-000005000000}"/>
    <dataValidation allowBlank="1" showInputMessage="1" showErrorMessage="1" prompt="Oportunidades de mejora identificadas" sqref="A38:J39" xr:uid="{00000000-0002-0000-0600-000006000000}"/>
    <dataValidation allowBlank="1" showInputMessage="1" showErrorMessage="1" prompt="Presupuesto del programa" sqref="A25:C25 F25" xr:uid="{00000000-0002-0000-0600-000007000000}"/>
    <dataValidation allowBlank="1" showInputMessage="1" showErrorMessage="1" prompt="¿En qué consiste el programa?" sqref="B33:J33 B19:J19" xr:uid="{00000000-0002-0000-0600-000008000000}"/>
    <dataValidation allowBlank="1" showInputMessage="1" showErrorMessage="1" prompt="Nombre de cada producto" sqref="A28:A29" xr:uid="{00000000-0002-0000-0600-000009000000}"/>
    <dataValidation allowBlank="1" showInputMessage="1" showErrorMessage="1" prompt="Nombre del indicador" sqref="B28:B29" xr:uid="{00000000-0002-0000-0600-00000A000000}"/>
    <dataValidation allowBlank="1" showInputMessage="1" showErrorMessage="1" prompt="Meta anual del indicador" sqref="C28:C29 E28" xr:uid="{00000000-0002-0000-0600-00000B000000}"/>
    <dataValidation allowBlank="1" showInputMessage="1" showErrorMessage="1" prompt="Monto presupuestado para el producto" sqref="D28:D29 E29:F29 F28" xr:uid="{00000000-0002-0000-0600-00000C000000}"/>
    <dataValidation allowBlank="1" showInputMessage="1" showErrorMessage="1" prompt="Meta alcanzada en el trimestre" sqref="G28:G29" xr:uid="{00000000-0002-0000-0600-00000D000000}"/>
    <dataValidation allowBlank="1" showInputMessage="1" showErrorMessage="1" prompt="Monto ejecutado en el trimestre" sqref="H28:H29" xr:uid="{00000000-0002-0000-06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46"/>
  <sheetViews>
    <sheetView showGridLines="0" tabSelected="1" topLeftCell="A21" zoomScale="115" zoomScaleNormal="115" zoomScaleSheetLayoutView="89" workbookViewId="0">
      <selection activeCell="B35" sqref="B35:J35"/>
    </sheetView>
  </sheetViews>
  <sheetFormatPr baseColWidth="10" defaultColWidth="11.42578125" defaultRowHeight="15" x14ac:dyDescent="0.25"/>
  <cols>
    <col min="1" max="1" width="23" style="5" customWidth="1"/>
    <col min="2" max="2" width="17" style="5" customWidth="1"/>
    <col min="3" max="10" width="12.7109375" style="5" customWidth="1"/>
  </cols>
  <sheetData>
    <row r="1" spans="1:10" ht="21.75" thickBot="1" x14ac:dyDescent="0.3">
      <c r="A1" s="18"/>
      <c r="B1" s="62" t="s">
        <v>0</v>
      </c>
      <c r="C1" s="63"/>
      <c r="D1" s="63"/>
      <c r="E1" s="63"/>
      <c r="F1" s="63"/>
      <c r="G1" s="63"/>
      <c r="H1" s="63"/>
      <c r="I1" s="63"/>
      <c r="J1" s="64"/>
    </row>
    <row r="2" spans="1:10" ht="21.75" thickBot="1" x14ac:dyDescent="0.3">
      <c r="A2" s="19"/>
      <c r="B2" s="65" t="s">
        <v>1</v>
      </c>
      <c r="C2" s="66"/>
      <c r="D2" s="65" t="s">
        <v>2</v>
      </c>
      <c r="E2" s="66"/>
      <c r="F2" s="66"/>
      <c r="G2" s="66"/>
      <c r="H2" s="67"/>
      <c r="I2" s="1" t="s">
        <v>3</v>
      </c>
      <c r="J2" s="2" t="s">
        <v>4</v>
      </c>
    </row>
    <row r="3" spans="1:10" ht="21.75" thickBot="1" x14ac:dyDescent="0.3">
      <c r="A3" s="20"/>
      <c r="B3" s="68" t="s">
        <v>5</v>
      </c>
      <c r="C3" s="69"/>
      <c r="D3" s="68"/>
      <c r="E3" s="69"/>
      <c r="F3" s="69"/>
      <c r="G3" s="69"/>
      <c r="H3" s="70"/>
      <c r="I3" s="24">
        <v>45575</v>
      </c>
      <c r="J3" s="25"/>
    </row>
    <row r="4" spans="1:10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10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15.75" x14ac:dyDescent="0.25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ht="15.75" x14ac:dyDescent="0.25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3" t="s">
        <v>8</v>
      </c>
      <c r="B8" s="81" t="s">
        <v>9</v>
      </c>
      <c r="C8" s="82"/>
      <c r="D8" s="82"/>
      <c r="E8" s="82"/>
      <c r="F8" s="82"/>
      <c r="G8" s="82"/>
      <c r="H8" s="82"/>
      <c r="I8" s="82"/>
      <c r="J8" s="83"/>
    </row>
    <row r="9" spans="1:10" ht="15" customHeight="1" x14ac:dyDescent="0.25">
      <c r="A9" s="21" t="s">
        <v>10</v>
      </c>
      <c r="B9" s="81" t="s">
        <v>11</v>
      </c>
      <c r="C9" s="82"/>
      <c r="D9" s="82"/>
      <c r="E9" s="82"/>
      <c r="F9" s="82"/>
      <c r="G9" s="82"/>
      <c r="H9" s="82"/>
      <c r="I9" s="82"/>
      <c r="J9" s="83"/>
    </row>
    <row r="10" spans="1:10" x14ac:dyDescent="0.25">
      <c r="A10" s="21" t="s">
        <v>12</v>
      </c>
      <c r="B10" s="81" t="s">
        <v>13</v>
      </c>
      <c r="C10" s="82"/>
      <c r="D10" s="82"/>
      <c r="E10" s="82"/>
      <c r="F10" s="82"/>
      <c r="G10" s="82"/>
      <c r="H10" s="82"/>
      <c r="I10" s="82"/>
      <c r="J10" s="83"/>
    </row>
    <row r="11" spans="1:10" ht="44.25" customHeight="1" x14ac:dyDescent="0.25">
      <c r="A11" s="3" t="s">
        <v>14</v>
      </c>
      <c r="B11" s="84" t="s">
        <v>99</v>
      </c>
      <c r="C11" s="85"/>
      <c r="D11" s="85"/>
      <c r="E11" s="85"/>
      <c r="F11" s="85"/>
      <c r="G11" s="85"/>
      <c r="H11" s="85"/>
      <c r="I11" s="85"/>
      <c r="J11" s="86"/>
    </row>
    <row r="12" spans="1:10" ht="49.5" customHeight="1" x14ac:dyDescent="0.25">
      <c r="A12" s="3" t="s">
        <v>16</v>
      </c>
      <c r="B12" s="117" t="s">
        <v>97</v>
      </c>
      <c r="C12" s="118"/>
      <c r="D12" s="118"/>
      <c r="E12" s="118"/>
      <c r="F12" s="118"/>
      <c r="G12" s="118"/>
      <c r="H12" s="118"/>
      <c r="I12" s="118"/>
      <c r="J12" s="119"/>
    </row>
    <row r="13" spans="1:10" ht="15.75" x14ac:dyDescent="0.25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27.75" customHeight="1" x14ac:dyDescent="0.25">
      <c r="A14" s="3" t="s">
        <v>18</v>
      </c>
      <c r="B14" s="22"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0" ht="26.25" customHeight="1" x14ac:dyDescent="0.25">
      <c r="A15" s="3" t="s">
        <v>19</v>
      </c>
      <c r="B15" s="6">
        <v>3.2</v>
      </c>
      <c r="C15" s="71" t="str">
        <f>IFERROR(VLOOKUP(B15,'[1]Validacion datos'!A8:B26,2,FALSE),"")</f>
        <v>Energía confiable y ambientalmente sostenible</v>
      </c>
      <c r="D15" s="71"/>
      <c r="E15" s="71"/>
      <c r="F15" s="71"/>
      <c r="G15" s="71"/>
      <c r="H15" s="71"/>
      <c r="I15" s="71"/>
      <c r="J15" s="71"/>
    </row>
    <row r="16" spans="1:10" ht="47.25" customHeight="1" x14ac:dyDescent="0.25">
      <c r="A16" s="3" t="s">
        <v>20</v>
      </c>
      <c r="B16" s="6" t="s">
        <v>76</v>
      </c>
      <c r="C16" s="124" t="s">
        <v>77</v>
      </c>
      <c r="D16" s="124"/>
      <c r="E16" s="124"/>
      <c r="F16" s="124"/>
      <c r="G16" s="124"/>
      <c r="H16" s="124"/>
      <c r="I16" s="124"/>
      <c r="J16" s="124"/>
    </row>
    <row r="17" spans="1:10" ht="15.75" x14ac:dyDescent="0.25">
      <c r="A17" s="75" t="s">
        <v>22</v>
      </c>
      <c r="B17" s="76"/>
      <c r="C17" s="76"/>
      <c r="D17" s="76"/>
      <c r="E17" s="76"/>
      <c r="F17" s="76"/>
      <c r="G17" s="76"/>
      <c r="H17" s="76"/>
      <c r="I17" s="76"/>
      <c r="J17" s="77"/>
    </row>
    <row r="18" spans="1:10" ht="29.25" customHeight="1" x14ac:dyDescent="0.25">
      <c r="A18" s="3" t="s">
        <v>23</v>
      </c>
      <c r="B18" s="84" t="s">
        <v>103</v>
      </c>
      <c r="C18" s="84"/>
      <c r="D18" s="84"/>
      <c r="E18" s="84"/>
      <c r="F18" s="84"/>
      <c r="G18" s="84"/>
      <c r="H18" s="84"/>
      <c r="I18" s="84"/>
      <c r="J18" s="97"/>
    </row>
    <row r="19" spans="1:10" ht="33" customHeight="1" x14ac:dyDescent="0.25">
      <c r="A19" s="8" t="s">
        <v>25</v>
      </c>
      <c r="B19" s="84" t="s">
        <v>78</v>
      </c>
      <c r="C19" s="84"/>
      <c r="D19" s="84"/>
      <c r="E19" s="84"/>
      <c r="F19" s="84"/>
      <c r="G19" s="84"/>
      <c r="H19" s="84"/>
      <c r="I19" s="84"/>
      <c r="J19" s="97"/>
    </row>
    <row r="20" spans="1:10" ht="22.5" customHeight="1" x14ac:dyDescent="0.25">
      <c r="A20" s="8" t="s">
        <v>26</v>
      </c>
      <c r="B20" s="84" t="s">
        <v>79</v>
      </c>
      <c r="C20" s="84"/>
      <c r="D20" s="84"/>
      <c r="E20" s="84"/>
      <c r="F20" s="84"/>
      <c r="G20" s="84"/>
      <c r="H20" s="84"/>
      <c r="I20" s="84"/>
      <c r="J20" s="97"/>
    </row>
    <row r="21" spans="1:10" ht="78" customHeight="1" x14ac:dyDescent="0.25">
      <c r="A21" s="8" t="s">
        <v>27</v>
      </c>
      <c r="B21" s="84" t="s">
        <v>104</v>
      </c>
      <c r="C21" s="84"/>
      <c r="D21" s="84"/>
      <c r="E21" s="84"/>
      <c r="F21" s="84"/>
      <c r="G21" s="84"/>
      <c r="H21" s="84"/>
      <c r="I21" s="84"/>
      <c r="J21" s="97"/>
    </row>
    <row r="22" spans="1:10" ht="15.75" x14ac:dyDescent="0.25">
      <c r="A22" s="75" t="s">
        <v>28</v>
      </c>
      <c r="B22" s="76"/>
      <c r="C22" s="76"/>
      <c r="D22" s="76"/>
      <c r="E22" s="76"/>
      <c r="F22" s="76"/>
      <c r="G22" s="76"/>
      <c r="H22" s="76"/>
      <c r="I22" s="76"/>
      <c r="J22" s="77"/>
    </row>
    <row r="23" spans="1:10" ht="15.75" x14ac:dyDescent="0.25">
      <c r="A23" s="78" t="s">
        <v>29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0" ht="15" customHeight="1" x14ac:dyDescent="0.25">
      <c r="A24" s="98" t="s">
        <v>30</v>
      </c>
      <c r="B24" s="99"/>
      <c r="C24" s="100" t="s">
        <v>31</v>
      </c>
      <c r="D24" s="101"/>
      <c r="E24" s="101"/>
      <c r="F24" s="101" t="s">
        <v>32</v>
      </c>
      <c r="G24" s="101"/>
      <c r="H24" s="99"/>
      <c r="I24" s="100" t="s">
        <v>33</v>
      </c>
      <c r="J24" s="102"/>
    </row>
    <row r="25" spans="1:10" x14ac:dyDescent="0.25">
      <c r="A25" s="90">
        <v>12519643</v>
      </c>
      <c r="B25" s="91"/>
      <c r="C25" s="92">
        <v>23428226</v>
      </c>
      <c r="D25" s="93"/>
      <c r="E25" s="94"/>
      <c r="F25" s="92">
        <v>22753993.199999999</v>
      </c>
      <c r="G25" s="93"/>
      <c r="H25" s="94"/>
      <c r="I25" s="120">
        <f>+F25/C25</f>
        <v>0.97122134642204661</v>
      </c>
      <c r="J25" s="121"/>
    </row>
    <row r="26" spans="1:10" ht="15.75" x14ac:dyDescent="0.25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0" x14ac:dyDescent="0.25">
      <c r="A27" s="4"/>
      <c r="B27"/>
      <c r="C27" s="110" t="s">
        <v>35</v>
      </c>
      <c r="D27" s="111"/>
      <c r="E27" s="110" t="s">
        <v>36</v>
      </c>
      <c r="F27" s="111"/>
      <c r="G27" s="110" t="s">
        <v>37</v>
      </c>
      <c r="H27" s="110"/>
      <c r="I27" s="110" t="s">
        <v>38</v>
      </c>
      <c r="J27" s="112"/>
    </row>
    <row r="28" spans="1:10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0" ht="72" x14ac:dyDescent="0.25">
      <c r="A29" s="27" t="s">
        <v>80</v>
      </c>
      <c r="B29" s="28" t="s">
        <v>81</v>
      </c>
      <c r="C29" s="12">
        <v>2</v>
      </c>
      <c r="D29" s="29">
        <v>50479720</v>
      </c>
      <c r="E29" s="12">
        <v>1</v>
      </c>
      <c r="F29" s="39">
        <v>7469882</v>
      </c>
      <c r="G29" s="14">
        <v>1</v>
      </c>
      <c r="H29" s="39">
        <v>7263458.2999999998</v>
      </c>
      <c r="I29" s="15">
        <f>+Tabla13[[#This Row],[Física 
(E)]]/Tabla13[[#This Row],[Física
(C)]]</f>
        <v>1</v>
      </c>
      <c r="J29" s="16">
        <f>+Tabla13[[#This Row],[Financiera 
 (F)]]/Tabla13[[#This Row],[Financiera
(D)]]</f>
        <v>0.97236586869779196</v>
      </c>
    </row>
    <row r="30" spans="1:10" ht="15.75" x14ac:dyDescent="0.25">
      <c r="A30" s="75" t="s">
        <v>50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0" ht="15.75" x14ac:dyDescent="0.25">
      <c r="A31" s="78" t="s">
        <v>51</v>
      </c>
      <c r="B31" s="79"/>
      <c r="C31" s="79"/>
      <c r="D31" s="79"/>
      <c r="E31" s="79"/>
      <c r="F31" s="79"/>
      <c r="G31" s="79"/>
      <c r="H31" s="79"/>
      <c r="I31" s="79"/>
      <c r="J31" s="80"/>
    </row>
    <row r="32" spans="1:10" ht="28.5" customHeight="1" x14ac:dyDescent="0.25">
      <c r="A32" s="17" t="s">
        <v>52</v>
      </c>
      <c r="B32" s="113" t="s">
        <v>105</v>
      </c>
      <c r="C32" s="113"/>
      <c r="D32" s="113"/>
      <c r="E32" s="113"/>
      <c r="F32" s="113"/>
      <c r="G32" s="113"/>
      <c r="H32" s="113"/>
      <c r="I32" s="113"/>
      <c r="J32" s="114"/>
    </row>
    <row r="33" spans="1:10" ht="35.1" customHeight="1" x14ac:dyDescent="0.25">
      <c r="A33" s="17" t="s">
        <v>53</v>
      </c>
      <c r="B33" s="84" t="s">
        <v>82</v>
      </c>
      <c r="C33" s="84"/>
      <c r="D33" s="84"/>
      <c r="E33" s="84"/>
      <c r="F33" s="84"/>
      <c r="G33" s="84"/>
      <c r="H33" s="84"/>
      <c r="I33" s="84"/>
      <c r="J33" s="97"/>
    </row>
    <row r="34" spans="1:10" ht="35.1" customHeight="1" x14ac:dyDescent="0.25">
      <c r="A34" s="17" t="s">
        <v>54</v>
      </c>
      <c r="B34" s="115" t="s">
        <v>128</v>
      </c>
      <c r="C34" s="115"/>
      <c r="D34" s="115"/>
      <c r="E34" s="115"/>
      <c r="F34" s="115"/>
      <c r="G34" s="115"/>
      <c r="H34" s="115"/>
      <c r="I34" s="115"/>
      <c r="J34" s="116"/>
    </row>
    <row r="35" spans="1:10" ht="82.5" customHeight="1" x14ac:dyDescent="0.25">
      <c r="A35" s="17" t="s">
        <v>55</v>
      </c>
      <c r="B35" s="129" t="s">
        <v>122</v>
      </c>
      <c r="C35" s="129"/>
      <c r="D35" s="129"/>
      <c r="E35" s="129"/>
      <c r="F35" s="129"/>
      <c r="G35" s="129"/>
      <c r="H35" s="129"/>
      <c r="I35" s="129"/>
      <c r="J35" s="130"/>
    </row>
    <row r="36" spans="1:10" ht="15.75" x14ac:dyDescent="0.25">
      <c r="A36" s="75" t="s">
        <v>56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5.75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5"/>
    </row>
    <row r="38" spans="1:10" ht="27.75" customHeight="1" x14ac:dyDescent="0.25">
      <c r="A38" s="106" t="s">
        <v>58</v>
      </c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09" t="s">
        <v>59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2" spans="1:10" x14ac:dyDescent="0.25">
      <c r="A42" s="26" t="s">
        <v>60</v>
      </c>
      <c r="B42" s="46">
        <f>+A25</f>
        <v>12519643</v>
      </c>
      <c r="D42" s="36"/>
      <c r="E42" s="36"/>
      <c r="F42" s="36"/>
      <c r="H42" s="36"/>
      <c r="I42" s="36"/>
      <c r="J42" s="36"/>
    </row>
    <row r="43" spans="1:10" x14ac:dyDescent="0.25">
      <c r="A43" s="26" t="s">
        <v>61</v>
      </c>
      <c r="B43" s="46">
        <f>+C25</f>
        <v>23428226</v>
      </c>
      <c r="D43" s="35"/>
      <c r="E43" s="35" t="s">
        <v>106</v>
      </c>
      <c r="F43" s="35"/>
      <c r="H43" s="35"/>
      <c r="I43" s="35" t="s">
        <v>120</v>
      </c>
      <c r="J43" s="35"/>
    </row>
    <row r="44" spans="1:10" x14ac:dyDescent="0.25">
      <c r="A44" s="26" t="s">
        <v>71</v>
      </c>
      <c r="B44" s="53">
        <f>+F25</f>
        <v>22753993.199999999</v>
      </c>
      <c r="D44" s="34"/>
      <c r="E44" s="34" t="s">
        <v>119</v>
      </c>
      <c r="F44" s="34"/>
      <c r="H44" s="34"/>
      <c r="I44" s="34" t="s">
        <v>121</v>
      </c>
      <c r="J44" s="34"/>
    </row>
    <row r="45" spans="1:10" x14ac:dyDescent="0.25">
      <c r="B45" s="40"/>
    </row>
    <row r="46" spans="1:10" x14ac:dyDescent="0.25">
      <c r="B46" s="40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1. Describir lo plasmado en el presupuesto_x000a_2. Describir lo alcanzado en términos financieros y de producción " sqref="B34:J34" xr:uid="{00000000-0002-0000-0100-000004000000}"/>
    <dataValidation allowBlank="1" showInputMessage="1" showErrorMessage="1" prompt="De existir desvío, explicar razones." sqref="B35:J35" xr:uid="{00000000-0002-0000-0100-000005000000}"/>
    <dataValidation allowBlank="1" showInputMessage="1" showErrorMessage="1" prompt="Oportunidades de mejora identificadas" sqref="A38:J3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¿En qué consiste el programa?" sqref="B33:J33 B19:J19" xr:uid="{00000000-0002-0000-0100-000008000000}"/>
    <dataValidation allowBlank="1" showInputMessage="1" showErrorMessage="1" prompt="Nombre de cada producto" sqref="A28:A29" xr:uid="{00000000-0002-0000-0100-000009000000}"/>
    <dataValidation allowBlank="1" showInputMessage="1" showErrorMessage="1" prompt="Nombre del indicador" sqref="B28:B29" xr:uid="{00000000-0002-0000-0100-00000A000000}"/>
    <dataValidation allowBlank="1" showInputMessage="1" showErrorMessage="1" prompt="Meta anual del indicador" sqref="C28:C29 E28" xr:uid="{00000000-0002-0000-0100-00000B000000}"/>
    <dataValidation allowBlank="1" showInputMessage="1" showErrorMessage="1" prompt="Monto presupuestado para el producto" sqref="D28:D29 F28 E29" xr:uid="{00000000-0002-0000-0100-00000C000000}"/>
    <dataValidation allowBlank="1" showInputMessage="1" showErrorMessage="1" prompt="Meta alcanzada en el trimestre" sqref="G28:G29" xr:uid="{00000000-0002-0000-0100-00000D000000}"/>
    <dataValidation allowBlank="1" showInputMessage="1" showErrorMessage="1" prompt="Monto ejecutado en el trimestre" sqref="H28" xr:uid="{00000000-0002-0000-01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e7ed55b84dd915651d74acce466f6d17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3c8649ccefd400326d9124af36b4bb2d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55AE24C0-EAC3-4761-A39B-500D8DEEE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A1662-6E0D-47E4-9E95-2BDF37C8C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61B1E0-2EDF-4049-9F48-0206C44F3965}">
  <ds:schemaRefs>
    <ds:schemaRef ds:uri="http://schemas.microsoft.com/office/2006/metadata/properties"/>
    <ds:schemaRef ds:uri="http://schemas.microsoft.com/office/infopath/2007/PartnerControls"/>
    <ds:schemaRef ds:uri="23875432-060c-4a96-bc33-cbf9aa818b47"/>
    <ds:schemaRef ds:uri="2ea96bed-ecf9-4008-9cf6-cb17032fa9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6816</vt:lpstr>
      <vt:lpstr>6817</vt:lpstr>
      <vt:lpstr>6819</vt:lpstr>
      <vt:lpstr>7706</vt:lpstr>
      <vt:lpstr>7707</vt:lpstr>
      <vt:lpstr>7708</vt:lpstr>
      <vt:lpstr>7709</vt:lpstr>
      <vt:lpstr>'6816'!Área_de_impresión</vt:lpstr>
      <vt:lpstr>'6819'!Área_de_impresión</vt:lpstr>
      <vt:lpstr>'7706'!Área_de_impresión</vt:lpstr>
      <vt:lpstr>'7708'!Área_de_impresión</vt:lpstr>
      <vt:lpstr>'7709'!Área_de_impresión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Marlin Lionice Chalas Mateo</cp:lastModifiedBy>
  <cp:revision/>
  <cp:lastPrinted>2026-01-13T18:21:14Z</cp:lastPrinted>
  <dcterms:created xsi:type="dcterms:W3CDTF">2021-03-22T15:50:10Z</dcterms:created>
  <dcterms:modified xsi:type="dcterms:W3CDTF">2026-01-14T22:17:23Z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