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emgobdo.sharepoint.com/sites/DirecciondePlanificacionyDesarrollo/Documentos compartidos/DPPP/Depto. PPP/2025/Informe de Monitoreo y Seguimiento/T4/Productos priorizados T4/"/>
    </mc:Choice>
  </mc:AlternateContent>
  <xr:revisionPtr revIDLastSave="13" documentId="8_{DEE044A2-327C-48A0-B11A-2A52FD2F6FAA}" xr6:coauthVersionLast="47" xr6:coauthVersionMax="47" xr10:uidLastSave="{16799C4F-D868-45B8-AB6B-0CC6F0EDF407}"/>
  <bookViews>
    <workbookView xWindow="-120" yWindow="-120" windowWidth="29040" windowHeight="15720" activeTab="5" xr2:uid="{00000000-000D-0000-FFFF-FFFF00000000}"/>
  </bookViews>
  <sheets>
    <sheet name="6816" sheetId="10" r:id="rId1"/>
    <sheet name="6817" sheetId="4" r:id="rId2"/>
    <sheet name="6819" sheetId="9" r:id="rId3"/>
    <sheet name="7706" sheetId="1" r:id="rId4"/>
    <sheet name="7707" sheetId="5" r:id="rId5"/>
    <sheet name="7708" sheetId="6" r:id="rId6"/>
    <sheet name="7709" sheetId="2" r:id="rId7"/>
  </sheets>
  <externalReferences>
    <externalReference r:id="rId8"/>
    <externalReference r:id="rId9"/>
  </externalReferences>
  <definedNames>
    <definedName name="_xlnm.Print_Area" localSheetId="0">'6816'!$A$1:$J$45</definedName>
    <definedName name="_xlnm.Print_Area" localSheetId="1">'6817'!$A$1:$J$47</definedName>
    <definedName name="_xlnm.Print_Area" localSheetId="2">'6819'!$A$1:$J$44</definedName>
    <definedName name="_xlnm.Print_Area" localSheetId="3">'7706'!$A$1:$J$44</definedName>
    <definedName name="_xlnm.Print_Area" localSheetId="4">'7707'!$A$1:$J$45</definedName>
    <definedName name="_xlnm.Print_Area" localSheetId="5">'7708'!$A$1:$J$44</definedName>
    <definedName name="_xlnm.Print_Area" localSheetId="6">'7709'!$A$1:$J$45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10" l="1"/>
  <c r="F29" i="10"/>
  <c r="F29" i="4"/>
  <c r="D29" i="4"/>
  <c r="F25" i="1" a="1"/>
  <c r="F25" i="1" s="1"/>
  <c r="J29" i="5"/>
  <c r="F29" i="5"/>
  <c r="F25" i="5" a="1"/>
  <c r="F25" i="5"/>
  <c r="J29" i="6" l="1"/>
  <c r="D29" i="6"/>
  <c r="F25" i="2" l="1"/>
  <c r="C25" i="2"/>
  <c r="F25" i="6"/>
  <c r="C25" i="5"/>
  <c r="I25" i="5" s="1"/>
  <c r="C25" i="1" l="1"/>
  <c r="F25" i="9"/>
  <c r="C25" i="9"/>
  <c r="F25" i="4"/>
  <c r="C25" i="4"/>
  <c r="I25" i="10" l="1"/>
  <c r="B44" i="10"/>
  <c r="B43" i="10"/>
  <c r="B42" i="10"/>
  <c r="I29" i="10"/>
  <c r="C16" i="10"/>
  <c r="C15" i="10"/>
  <c r="C14" i="10"/>
  <c r="J29" i="9" l="1"/>
  <c r="I29" i="6"/>
  <c r="I25" i="6"/>
  <c r="I25" i="1"/>
  <c r="I25" i="9"/>
  <c r="I25" i="4"/>
  <c r="C15" i="9" l="1"/>
  <c r="J29" i="1" l="1"/>
  <c r="B44" i="2"/>
  <c r="B43" i="2"/>
  <c r="I25" i="2" l="1"/>
  <c r="B44" i="6"/>
  <c r="B43" i="6"/>
  <c r="B44" i="5" l="1"/>
  <c r="B43" i="5"/>
  <c r="J29" i="4" l="1"/>
  <c r="B44" i="9" l="1"/>
  <c r="B43" i="9"/>
  <c r="B42" i="5" l="1"/>
  <c r="B42" i="9" l="1"/>
  <c r="B44" i="4"/>
  <c r="B43" i="4"/>
  <c r="B42" i="4"/>
  <c r="B42" i="2"/>
  <c r="B42" i="6"/>
  <c r="B43" i="1"/>
  <c r="B42" i="1"/>
  <c r="I29" i="5" l="1"/>
  <c r="I29" i="9"/>
  <c r="I29" i="1"/>
  <c r="J29" i="2"/>
  <c r="C16" i="9" l="1"/>
  <c r="C14" i="9"/>
  <c r="I29" i="4" l="1"/>
  <c r="C15" i="6" l="1"/>
  <c r="C16" i="6" l="1"/>
  <c r="C14" i="6"/>
  <c r="C15" i="5" l="1"/>
  <c r="C14" i="5"/>
  <c r="C16" i="4" l="1"/>
  <c r="C15" i="4"/>
  <c r="C14" i="4"/>
  <c r="C15" i="2" l="1"/>
  <c r="C14" i="2"/>
  <c r="C16" i="1" l="1"/>
  <c r="C15" i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<sst xmlns="http://schemas.openxmlformats.org/spreadsheetml/2006/main" count="530" uniqueCount="146">
  <si>
    <t>Código</t>
  </si>
  <si>
    <t>Documento Relacionado</t>
  </si>
  <si>
    <t>Fecha Versión</t>
  </si>
  <si>
    <t>Versión</t>
  </si>
  <si>
    <t>DEC-FOR013</t>
  </si>
  <si>
    <t>I -Información Institucional</t>
  </si>
  <si>
    <t>I.I - Completar los datos requeridos sobre la institución</t>
  </si>
  <si>
    <t>Capítulo</t>
  </si>
  <si>
    <t>0222-MINISTERIO DE ENERGIA Y MINAS</t>
  </si>
  <si>
    <t>Subcapítulo</t>
  </si>
  <si>
    <t>01-MINISTERIO DE ENERGIA Y MINAS</t>
  </si>
  <si>
    <t>Unidad Ejecutora</t>
  </si>
  <si>
    <t>0001-MINISTERIO DE ENERGIA Y MINAS</t>
  </si>
  <si>
    <t>Misión</t>
  </si>
  <si>
    <t>Formular y administrar políticas para el aprovechamiento integral de los recursos energéticos y mineros de la Republica 
Dominicana, bajo criterios de transparencia y sostenibilidad ambiental.</t>
  </si>
  <si>
    <t>Visión</t>
  </si>
  <si>
    <t>Ser una entidad de excelencia en la formulación y ejecución eficiente, responsable y transparente de políticas de desarrollo, para el 
integral y gestión sostenible de los recursos energéticos y mineros, en beneficios de las presentes y futuras generaciones de 
Dominicanos.</t>
  </si>
  <si>
    <t>II. Contribución a la Estrategia Nacional de Desarrollo</t>
  </si>
  <si>
    <t>Eje estratégico:</t>
  </si>
  <si>
    <t>Objetivo general:</t>
  </si>
  <si>
    <t>3.5</t>
  </si>
  <si>
    <t>Objetivo(s) específico(s):</t>
  </si>
  <si>
    <t>3.5.6</t>
  </si>
  <si>
    <t>III. Información del Programa</t>
  </si>
  <si>
    <t>Nombre:</t>
  </si>
  <si>
    <t xml:space="preserve">Regulación, fiscalización  y desarrollo de la minería metálica , no metálica y MAPE. </t>
  </si>
  <si>
    <t>Descripción:</t>
  </si>
  <si>
    <t xml:space="preserve">Personas físicas y/o jurídicas reciben fiscalizaciones a las concesiones de exploración y explotación minera. 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</si>
  <si>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</si>
  <si>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Personas físicas y jurídicas</t>
  </si>
  <si>
    <t>Resultado Asociado:</t>
  </si>
  <si>
    <t xml:space="preserve">Este programa esta vinculado al ODS 15: "Vida de ecosistemas terrestre", ya que incentiva a una consciencia creciente entre las empresas de que deben actuar rápido, para demostrar que han incorporado la sostenibilidad como un modelo de negocio para evitar perder oportunidades comerciales y financieras.  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</si>
  <si>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</si>
  <si>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</si>
  <si>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</si>
  <si>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</si>
  <si>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</si>
  <si>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</si>
  <si>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</si>
  <si>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</si>
  <si>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</si>
  <si>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</si>
  <si>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</si>
  <si>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</si>
  <si>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</si>
  <si>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</si>
  <si>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</si>
  <si>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</si>
  <si>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</si>
  <si>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</si>
  <si>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</si>
  <si>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6816/002.- Personas Físicas y jurídicas reciben auditorias de las investigaciones, exploraciones y fiscalizaciones mineras</t>
  </si>
  <si>
    <t>V. Análisis de los Logros y Desviaciones</t>
  </si>
  <si>
    <t>V.I - Información de Logros y Desviaciones por Producto</t>
  </si>
  <si>
    <t xml:space="preserve">Producto: </t>
  </si>
  <si>
    <t>6816/002.- Personas Físicas y jurídicas reciben fiscalizaciones de concesiones de exploraciones y explotaciones mineras.</t>
  </si>
  <si>
    <t xml:space="preserve">Descripción del producto: </t>
  </si>
  <si>
    <t>Personas físicas y/o jurídicas reciben auditorias de las investigaciones, exploraciones y fiscalizaciones mineras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</si>
  <si>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</si>
  <si>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</si>
  <si>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</si>
  <si>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</si>
  <si>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</si>
  <si>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Presupuesto aprobado  :</t>
  </si>
  <si>
    <t>Presupuesto modificado :</t>
  </si>
  <si>
    <t>Carolina Hernández</t>
  </si>
  <si>
    <t>Gloria Contreras</t>
  </si>
  <si>
    <t>Total devengado :</t>
  </si>
  <si>
    <t>Directora de Planificación y Desarrollo</t>
  </si>
  <si>
    <t>Directora Financiera.</t>
  </si>
  <si>
    <t>I -Información Instituciónal</t>
  </si>
  <si>
    <t>Formular y administrar politicas para el aprovechamiento integral de los recursos energeticos y mineros de la Republica 
Dominicana, bajo criterios de transparencia y sostenibilidad ambiental.</t>
  </si>
  <si>
    <t>Regulacion y desarrollo energético.</t>
  </si>
  <si>
    <t>Esta actividad consiste en inspecionar las ejecutorias de los planes de mantenimiento realizados a las infraestruturas energéticas.</t>
  </si>
  <si>
    <t>Personas fisicas y jurídicas</t>
  </si>
  <si>
    <t xml:space="preserve">Este programa esta vinculado al ODS 7, "Energia asequible y no contaminante" el cual garantiza el acceso a: energía, segura, sostenible y moderna, y a prestar atención a otras fuentes energéticas seguras y limpias. </t>
  </si>
  <si>
    <t>6817.- Empresas Públicas y privadas reciben fiscalizaciones de las infraestructuras energéticas</t>
  </si>
  <si>
    <t>Número de fiscalizaciones realizadas.</t>
  </si>
  <si>
    <t>6817.- Empresas públicas y privadas reciben fiscalizaciones de las infraestructuras energéticas.</t>
  </si>
  <si>
    <t>Se realizaran las fiscalizaciones a las infraestructuras  para validar el cumplimiento de las mismas.</t>
  </si>
  <si>
    <t>Regulación y desarrollo energético.</t>
  </si>
  <si>
    <t>Educar sobre las diferentes formas de generación de energía a partir de fuentes renovables, en cumplimiento con las metas de eficiencia y ahorro energético.</t>
  </si>
  <si>
    <t xml:space="preserve">Este programa esta vinculado al ODS 7, "Energía asequible y no contaminante", el cual garantiza el acceso a: energía segura, sostenible y moderna, y a prestar atención a fuentes energéticas seguras y limpias, así como su promoción. </t>
  </si>
  <si>
    <t>6819.- Personas Físicas y jurídicas  reciben formación para el uso, desarrollo y ahorro de la energía.</t>
  </si>
  <si>
    <t>Cantidad de actividades educativas de sensibilización sobre las diferentes formas de generación de energía a partir de fuentes renovables</t>
  </si>
  <si>
    <t xml:space="preserve">Educar sobre las diferentes formas de generación de energía a partir de fuentes renovables, en cumplimiento con las metas de eficiencia y ahorro energético, usando como ejemplo las distintas estaciones temáticas del Parque Temático de Energía Renovable de la ciudad Juan Bosch.  </t>
  </si>
  <si>
    <t>Formular y administrar políticas para el aprovechamiento integral de los recursos energéticos y mineros de la República 
Dominicana, bajo criterios de transparencia y sostenibilidad ambiental.</t>
  </si>
  <si>
    <t>Regulación, fiscalización y desarrollo de la minería metálica, no metálica y MAPE.</t>
  </si>
  <si>
    <t>Personas físicas y jurídicas reciben resoluciones de otorgamiento de concesiones mineras.</t>
  </si>
  <si>
    <r>
      <rPr>
        <sz val="11"/>
        <rFont val="Calibri"/>
        <family val="2"/>
        <scheme val="minor"/>
      </rPr>
      <t>Este programa esta vinculado al OD</t>
    </r>
    <r>
      <rPr>
        <i/>
        <sz val="11"/>
        <rFont val="Calibri"/>
        <family val="2"/>
        <scheme val="minor"/>
      </rPr>
      <t>S 8 "Trabajo Decente y crecimiento económico",</t>
    </r>
    <r>
      <rPr>
        <sz val="11"/>
        <rFont val="Calibri"/>
        <family val="2"/>
        <scheme val="minor"/>
      </rPr>
      <t xml:space="preserve"> y alineado al Objetivo Especifico 3.5.6. de la END correspondiente a </t>
    </r>
    <r>
      <rPr>
        <i/>
        <sz val="11"/>
        <rFont val="Calibri"/>
        <family val="2"/>
        <scheme val="minor"/>
      </rPr>
      <t>" Consolidar un entorno adecuado que incentive la inversión para el desarrollo sostenible del sector minero"</t>
    </r>
  </si>
  <si>
    <t>7706-Personas físicas y jurídicas reciben autorizaciones para operaciones mineras según Ley 46-71.</t>
  </si>
  <si>
    <t>Cantidad de Resoluciones aprobadas.</t>
  </si>
  <si>
    <t>7706-Personas físicas y jurídicas reciben autorizaciones para operaciones mineras según ley 46-71.</t>
  </si>
  <si>
    <t>Devengado ejecutado :</t>
  </si>
  <si>
    <t xml:space="preserve">3.2.1. </t>
  </si>
  <si>
    <t>Asegurar un suministro confiable de electricidad, a precios competitivos y en condiciones de sostenibilidad financiera y ambiental.</t>
  </si>
  <si>
    <t>Regulación y desarrollo energético</t>
  </si>
  <si>
    <t xml:space="preserve">Sensibilizar el uso racional de la energía en instituciones públicas y privadas. </t>
  </si>
  <si>
    <r>
      <rPr>
        <sz val="11"/>
        <color theme="1"/>
        <rFont val="Calibri"/>
        <family val="2"/>
        <scheme val="minor"/>
      </rPr>
      <t>Este programa esta vinculado al ODS 7, "</t>
    </r>
    <r>
      <rPr>
        <i/>
        <sz val="11"/>
        <color theme="1"/>
        <rFont val="Calibri"/>
        <family val="2"/>
        <scheme val="minor"/>
      </rPr>
      <t>Energía asequible y no contaminante", e</t>
    </r>
    <r>
      <rPr>
        <sz val="11"/>
        <color theme="1"/>
        <rFont val="Calibri"/>
        <family val="2"/>
        <scheme val="minor"/>
      </rPr>
      <t>l cual garantiza el acceso a: energía segura, sostenible y moderna, y a prestar atención a otras fuentes energéticas seguras y limpias</t>
    </r>
    <r>
      <rPr>
        <i/>
        <sz val="11"/>
        <color theme="1"/>
        <rFont val="Calibri"/>
        <family val="2"/>
        <scheme val="minor"/>
      </rPr>
      <t xml:space="preserve">, </t>
    </r>
    <r>
      <rPr>
        <sz val="11"/>
        <color theme="1"/>
        <rFont val="Calibri"/>
        <family val="2"/>
        <scheme val="minor"/>
      </rPr>
      <t xml:space="preserve">y al objetivo especifico de la END 3.2.1. que </t>
    </r>
    <r>
      <rPr>
        <i/>
        <sz val="11"/>
        <color theme="1"/>
        <rFont val="Calibri"/>
        <family val="2"/>
        <scheme val="minor"/>
      </rPr>
      <t xml:space="preserve">" Asegurar un suministro confiable de electricidad, a precios competitivos y en condiciones de sostenibilidad financiera y ambiental" </t>
    </r>
  </si>
  <si>
    <t>7707.-Comunidades rurales y urbanas reciben acciones para el desarrollo energético.</t>
  </si>
  <si>
    <t>Número de zonas intervenidas y desarrolladas.</t>
  </si>
  <si>
    <t>7707.- Comunidades rurales y urbanas reciben acciones para el desarrollo energético.</t>
  </si>
  <si>
    <t xml:space="preserve">Electrificar a comunidades rurales y urbanas sin acceso a electricidad. </t>
  </si>
  <si>
    <t xml:space="preserve">Logros alcanzados: </t>
  </si>
  <si>
    <t>3.3.4</t>
  </si>
  <si>
    <t>Supervisar las instalaciones que utilicen fuentes radiactivas o equipos generadores de radiación.</t>
  </si>
  <si>
    <r>
      <rPr>
        <sz val="11"/>
        <rFont val="Calibri"/>
        <family val="2"/>
        <scheme val="minor"/>
      </rPr>
      <t xml:space="preserve">Este programa esta vinculado al ODS 7, </t>
    </r>
    <r>
      <rPr>
        <i/>
        <sz val="11"/>
        <rFont val="Calibri"/>
        <family val="2"/>
        <scheme val="minor"/>
      </rPr>
      <t>"Energía asequible y no contaminante",</t>
    </r>
    <r>
      <rPr>
        <sz val="11"/>
        <rFont val="Calibri"/>
        <family val="2"/>
        <scheme val="minor"/>
      </rPr>
      <t xml:space="preserve"> el cual garantiza el acceso a: energía segura, sostenible y moderna, y a prestar atención a fuentes energéticas seguras y limpias, así como su promoción, y a la línea de acción 3.3.4.3. de la END correspondiente a </t>
    </r>
    <r>
      <rPr>
        <i/>
        <sz val="11"/>
        <rFont val="Calibri"/>
        <family val="2"/>
        <scheme val="minor"/>
      </rPr>
      <t>" Fomentar el desarrollo de las aplicaciones de la energía nuclear, en los campos de medicina, industria, medio ambiente.</t>
    </r>
  </si>
  <si>
    <t>7708-0002. Instituciones reciben regulación y desarrollo de la energía renovable, no renovable y nuclear.</t>
  </si>
  <si>
    <t>Instituciones supervisadas que utilicen radiación ionizante</t>
  </si>
  <si>
    <t>3.2.2</t>
  </si>
  <si>
    <t>Desarrollar una estrategia integrada de exploración petrolera de corto, mediano y largo plazos, coherente y sostenida, que permita determinar la factibilidad de la explotación, incluyendo la plataforma marina y asegurando la sostenibilidad ambiental.</t>
  </si>
  <si>
    <t>Regulación y desarrollo de hidrocarburos</t>
  </si>
  <si>
    <t>Mejorar y actualizar la regulación en materia de exploración petrolera.</t>
  </si>
  <si>
    <r>
      <t>Este programa esta vinculado a la Línea de Acción 3.2.2.1 de la END 2030: "</t>
    </r>
    <r>
      <rPr>
        <sz val="11"/>
        <color theme="1"/>
        <rFont val="Calibri"/>
        <family val="2"/>
        <scheme val="minor"/>
      </rPr>
      <t>Desarrollar una estrategia integrada de exploración petrolera de corto, mediano y largo plazo, coherente y sostenible, que permita determinar la factibilidad de la explotación, incluyendo la plataforma marina y asegurando la sostenibilidad ambiental",</t>
    </r>
    <r>
      <rPr>
        <i/>
        <sz val="11"/>
        <color theme="1"/>
        <rFont val="Calibri"/>
        <family val="2"/>
        <scheme val="minor"/>
      </rPr>
      <t xml:space="preserve"> y además al ODS 7, "Energía asequible y no contaminante" el cual garantiza el acceso a: energía, segura, sostenible y moderna, y a prestar atención a otras fuentes energéticas seguras y limpias. </t>
    </r>
  </si>
  <si>
    <t>7709-. Adquisición de nuevos datos de líneas sísmicas 2D de alta definición (5,000 kms.) en cuencas costa afuera en el sur y el norte del país.</t>
  </si>
  <si>
    <t xml:space="preserve">Reporte de datos de líneas sísmicas adquiridas. </t>
  </si>
  <si>
    <t>7709  Estado Dominicano recibe nueva data sísmica para incrementar el potencial hidrocarburifero en el país</t>
  </si>
  <si>
    <t xml:space="preserve">Incrementar la información la información de las cuencas sedimentarias con potencial de explotación de hidrocarburos. </t>
  </si>
  <si>
    <t xml:space="preserve"> Programacion Anual</t>
  </si>
  <si>
    <t xml:space="preserve">  Programacion Anual</t>
  </si>
  <si>
    <t>Evidencia 1: requerimiento de adquisicion de equipos</t>
  </si>
  <si>
    <t>Evidencia 2: correo de tecnología o compras indicando que se realizara un proceso grande (licitación pública)</t>
  </si>
  <si>
    <t xml:space="preserve"> Programación Anual</t>
  </si>
  <si>
    <t>IV.II - Formulación y Ejecución Semestral de las Metas por Producto</t>
  </si>
  <si>
    <t xml:space="preserve"> La ejecución físico-financiera del producto se encuentra alineada con su programación, sin presentar desviaciones significativas.</t>
  </si>
  <si>
    <t>La ejecución física del producto se mantiene conforme a lo programado; sin embargo, la desviación financiera obedece a incrementos en el renglón de remuneraciones.</t>
  </si>
  <si>
    <t xml:space="preserve">Programación Anual </t>
  </si>
  <si>
    <t xml:space="preserve">Ejecución Anual </t>
  </si>
  <si>
    <t>Programación Anual</t>
  </si>
  <si>
    <t>Ejecución Anual</t>
  </si>
  <si>
    <t>Ejecución  Anual</t>
  </si>
  <si>
    <t>Programación  Anual</t>
  </si>
  <si>
    <t>Número de fiscalizaciones</t>
  </si>
  <si>
    <t xml:space="preserve">Durante el Año enero-diciembre se elaboraron 66 actas de auditorias fiscalizaciones mineras. </t>
  </si>
  <si>
    <t xml:space="preserve"> La ejecución físico del producto se encuentra alineada con su programación, sin presentar desviaciones significativas.</t>
  </si>
  <si>
    <t>Durante el año se llevaron a cabo 50 visitas de inspección a infraestructuras energeticas.</t>
  </si>
  <si>
    <t>Durante el año se se llevaron a cabo 48 charlas de sensibilización sobre las diferentes formas de generación de energía a partir de fuentes renovables</t>
  </si>
  <si>
    <t xml:space="preserve">Durante el año se ejecutaron se otorgaron 4 resoluciones de autorización para operación minera según Ley 46-71. </t>
  </si>
  <si>
    <t xml:space="preserve">Comunidades rurales y urbanas fueron beneficiadas mediante la implementación de acciones orientadas al desarrollo energético. Durante el año 2025 se ejecutaron en su totalidad los dieciocho (18) proyectos programados; en tanto que los cinco (5) proyectos restantes están previstos para su ejecución durante el año 2026. </t>
  </si>
  <si>
    <t>Durante el  2025, se logró supervisar 9 instalaciones que utilizan fuentes radiactivas o equipos generadores de radiación.</t>
  </si>
  <si>
    <t>La supervisión pendiente no se ejecutó dentro del período establecido debido a limitaciones operativas y a la necesidad de reprogramación logística, alcanzándose un nivel de cumplimiento del noventa por ciento (90 %) de la meta anual.</t>
  </si>
  <si>
    <t xml:space="preserve">Durante el 2025 ejecuto la elaboración de dos reportes de datos de líneas sísmicas adquiridas, los cuales fueron debidamente realizados. </t>
  </si>
  <si>
    <t>La desviación financiera que se refleja corresponde a un avances adicionales obtenidos en la planificacion de la consultoria internacional por acompañamiento técnico.</t>
  </si>
  <si>
    <t>La desviación financiera se debe a retrasos en el perfeccionamiento de nuevos contratos programados para el T4, los cuales fueron reprogramados para el T1-2026</t>
  </si>
  <si>
    <t>La desviacion financiera corresponde al pago de viaticos vinculados al producto que fueron imputados en el programa 01 - Actividades Centrales, por lo que en el sistema SIGEF no se refleja debajo del producto que corresponde</t>
  </si>
  <si>
    <t>Informe de Evaluación Anual enero-diciembre de las Metas Físicas-Financieras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</si>
</sst>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dd/mm/yyyy;@"/>
    <numFmt numFmtId="166" formatCode="[$-10409]#,##0;\-#,##0"/>
    <numFmt numFmtId="167" formatCode="[$-10409]#,##0.00;\-#,##0.00"/>
    <numFmt numFmtId="168" formatCode="[$-10409]0.00%"/>
    <numFmt numFmtId="169" formatCode="&quot;XDR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9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3">
    <xf numFmtId="0" fontId="0" fillId="0" borderId="0" xfId="0"/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5" fillId="8" borderId="30" xfId="0" applyFont="1" applyFill="1" applyBorder="1" applyAlignment="1">
      <alignment horizontal="center" vertical="center" wrapText="1" readingOrder="1"/>
    </xf>
    <xf numFmtId="0" fontId="15" fillId="8" borderId="31" xfId="0" applyFont="1" applyFill="1" applyBorder="1" applyAlignment="1">
      <alignment horizontal="center" vertical="center" wrapText="1" readingOrder="1"/>
    </xf>
    <xf numFmtId="0" fontId="15" fillId="8" borderId="32" xfId="0" applyFont="1" applyFill="1" applyBorder="1" applyAlignment="1">
      <alignment horizontal="center" vertical="center" wrapText="1" readingOrder="1"/>
    </xf>
    <xf numFmtId="166" fontId="16" fillId="0" borderId="28" xfId="0" applyNumberFormat="1" applyFont="1" applyBorder="1" applyAlignment="1" applyProtection="1">
      <alignment horizontal="center" vertical="center" wrapText="1" readingOrder="1"/>
      <protection locked="0"/>
    </xf>
    <xf numFmtId="167" fontId="16" fillId="0" borderId="28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28" xfId="0" applyNumberFormat="1" applyFont="1" applyBorder="1" applyAlignment="1" applyProtection="1">
      <alignment horizontal="center" vertical="center" wrapText="1"/>
      <protection locked="0"/>
    </xf>
    <xf numFmtId="10" fontId="16" fillId="7" borderId="28" xfId="2" applyNumberFormat="1" applyFont="1" applyFill="1" applyBorder="1" applyAlignment="1" applyProtection="1">
      <alignment horizontal="center" vertical="center" wrapText="1" readingOrder="1"/>
      <protection locked="0"/>
    </xf>
    <xf numFmtId="168" fontId="16" fillId="7" borderId="25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165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3" fillId="0" borderId="22" xfId="0" applyFont="1" applyBorder="1" applyProtection="1">
      <protection locked="0"/>
    </xf>
    <xf numFmtId="167" fontId="16" fillId="9" borderId="28" xfId="0" applyNumberFormat="1" applyFont="1" applyFill="1" applyBorder="1" applyAlignment="1" applyProtection="1">
      <alignment horizontal="center" vertical="center" wrapText="1" readingOrder="1"/>
      <protection locked="0"/>
    </xf>
    <xf numFmtId="10" fontId="16" fillId="0" borderId="28" xfId="2" applyNumberFormat="1" applyFont="1" applyFill="1" applyBorder="1" applyAlignment="1" applyProtection="1">
      <alignment horizontal="center" vertical="center" wrapText="1" readingOrder="1"/>
      <protection locked="0"/>
    </xf>
    <xf numFmtId="168" fontId="16" fillId="0" borderId="25" xfId="0" applyNumberFormat="1" applyFont="1" applyBorder="1" applyAlignment="1" applyProtection="1">
      <alignment horizontal="center" vertical="center" wrapText="1" readingOrder="1"/>
      <protection locked="0"/>
    </xf>
    <xf numFmtId="0" fontId="10" fillId="0" borderId="19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1" fillId="0" borderId="34" xfId="0" applyFont="1" applyBorder="1" applyProtection="1">
      <protection locked="0"/>
    </xf>
    <xf numFmtId="4" fontId="23" fillId="9" borderId="37" xfId="0" applyNumberFormat="1" applyFont="1" applyFill="1" applyBorder="1" applyAlignment="1" applyProtection="1">
      <alignment horizontal="center" vertical="center" wrapText="1" readingOrder="1"/>
      <protection locked="0"/>
    </xf>
    <xf numFmtId="0" fontId="11" fillId="9" borderId="0" xfId="0" applyFont="1" applyFill="1" applyProtection="1">
      <protection locked="0"/>
    </xf>
    <xf numFmtId="166" fontId="16" fillId="9" borderId="28" xfId="0" applyNumberFormat="1" applyFont="1" applyFill="1" applyBorder="1" applyAlignment="1" applyProtection="1">
      <alignment horizontal="center" vertical="center" wrapText="1" readingOrder="1"/>
      <protection locked="0"/>
    </xf>
    <xf numFmtId="166" fontId="16" fillId="9" borderId="28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vertical="center" wrapText="1"/>
      <protection locked="0"/>
    </xf>
    <xf numFmtId="4" fontId="13" fillId="9" borderId="22" xfId="0" applyNumberFormat="1" applyFont="1" applyFill="1" applyBorder="1" applyProtection="1">
      <protection locked="0"/>
    </xf>
    <xf numFmtId="167" fontId="0" fillId="0" borderId="0" xfId="0" applyNumberFormat="1"/>
    <xf numFmtId="0" fontId="9" fillId="0" borderId="17" xfId="0" applyFont="1" applyBorder="1" applyAlignment="1" applyProtection="1">
      <alignment vertical="top" wrapText="1"/>
      <protection locked="0"/>
    </xf>
    <xf numFmtId="4" fontId="24" fillId="9" borderId="22" xfId="0" applyNumberFormat="1" applyFont="1" applyFill="1" applyBorder="1" applyProtection="1">
      <protection locked="0"/>
    </xf>
    <xf numFmtId="4" fontId="0" fillId="0" borderId="0" xfId="0" applyNumberFormat="1"/>
    <xf numFmtId="0" fontId="0" fillId="0" borderId="0" xfId="0" applyAlignment="1">
      <alignment wrapText="1"/>
    </xf>
    <xf numFmtId="166" fontId="0" fillId="0" borderId="0" xfId="0" applyNumberFormat="1"/>
    <xf numFmtId="168" fontId="0" fillId="0" borderId="0" xfId="0" applyNumberFormat="1"/>
    <xf numFmtId="0" fontId="0" fillId="10" borderId="0" xfId="0" applyFill="1" applyAlignment="1">
      <alignment vertical="center"/>
    </xf>
    <xf numFmtId="0" fontId="0" fillId="10" borderId="0" xfId="0" applyFill="1"/>
    <xf numFmtId="0" fontId="29" fillId="9" borderId="24" xfId="0" applyFont="1" applyFill="1" applyBorder="1" applyAlignment="1" applyProtection="1">
      <alignment vertical="top" wrapText="1"/>
      <protection locked="0"/>
    </xf>
    <xf numFmtId="0" fontId="29" fillId="9" borderId="28" xfId="0" applyFont="1" applyFill="1" applyBorder="1" applyAlignment="1" applyProtection="1">
      <alignment vertical="top" wrapText="1"/>
      <protection locked="0"/>
    </xf>
    <xf numFmtId="0" fontId="29" fillId="0" borderId="24" xfId="0" applyFont="1" applyBorder="1" applyAlignment="1" applyProtection="1">
      <alignment vertical="top" wrapText="1"/>
      <protection locked="0"/>
    </xf>
    <xf numFmtId="0" fontId="29" fillId="0" borderId="28" xfId="0" applyFont="1" applyBorder="1" applyAlignment="1" applyProtection="1">
      <alignment vertical="top" wrapText="1"/>
      <protection locked="0"/>
    </xf>
    <xf numFmtId="0" fontId="29" fillId="0" borderId="24" xfId="0" applyFont="1" applyBorder="1" applyAlignment="1" applyProtection="1">
      <alignment vertical="center" wrapText="1"/>
      <protection locked="0"/>
    </xf>
    <xf numFmtId="0" fontId="29" fillId="0" borderId="28" xfId="0" applyFont="1" applyBorder="1" applyAlignment="1" applyProtection="1">
      <alignment vertical="center" wrapText="1"/>
      <protection locked="0"/>
    </xf>
    <xf numFmtId="169" fontId="0" fillId="0" borderId="0" xfId="0" applyNumberFormat="1"/>
    <xf numFmtId="0" fontId="0" fillId="9" borderId="0" xfId="0" applyFill="1"/>
    <xf numFmtId="4" fontId="0" fillId="9" borderId="0" xfId="0" applyNumberFormat="1" applyFill="1" applyAlignment="1">
      <alignment horizontal="center" vertical="center"/>
    </xf>
    <xf numFmtId="4" fontId="0" fillId="9" borderId="0" xfId="0" applyNumberFormat="1" applyFill="1" applyAlignment="1">
      <alignment vertical="center"/>
    </xf>
    <xf numFmtId="4" fontId="0" fillId="9" borderId="0" xfId="0" applyNumberFormat="1" applyFill="1"/>
    <xf numFmtId="4" fontId="0" fillId="9" borderId="0" xfId="0" applyNumberFormat="1" applyFill="1" applyAlignment="1">
      <alignment horizontal="center"/>
    </xf>
    <xf numFmtId="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39" fontId="0" fillId="0" borderId="0" xfId="0" applyNumberFormat="1"/>
    <xf numFmtId="43" fontId="0" fillId="0" borderId="0" xfId="1" applyFont="1"/>
    <xf numFmtId="43" fontId="0" fillId="0" borderId="0" xfId="0" applyNumberFormat="1"/>
    <xf numFmtId="43" fontId="16" fillId="9" borderId="28" xfId="1" applyFont="1" applyFill="1" applyBorder="1" applyAlignment="1" applyProtection="1">
      <alignment horizontal="center" vertical="center" wrapText="1" readingOrder="1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49" fontId="20" fillId="0" borderId="19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1" xfId="0" quotePrefix="1" applyNumberFormat="1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18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vertical="center"/>
      <protection locked="0"/>
    </xf>
    <xf numFmtId="0" fontId="21" fillId="0" borderId="18" xfId="0" applyFont="1" applyBorder="1" applyAlignment="1" applyProtection="1">
      <alignment vertical="center"/>
      <protection locked="0"/>
    </xf>
    <xf numFmtId="0" fontId="21" fillId="0" borderId="22" xfId="0" applyFont="1" applyBorder="1" applyAlignment="1">
      <alignment horizontal="center" vertical="center" wrapText="1"/>
    </xf>
    <xf numFmtId="39" fontId="11" fillId="9" borderId="27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9" borderId="28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9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9" borderId="36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9" borderId="24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8" xfId="2" applyNumberFormat="1" applyFont="1" applyFill="1" applyBorder="1" applyAlignment="1" applyProtection="1">
      <alignment horizontal="center" vertical="center" wrapText="1" readingOrder="1"/>
    </xf>
    <xf numFmtId="10" fontId="11" fillId="7" borderId="29" xfId="2" applyNumberFormat="1" applyFont="1" applyFill="1" applyBorder="1" applyAlignment="1" applyProtection="1">
      <alignment horizontal="center" vertical="center" wrapText="1" readingOrder="1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13" fillId="6" borderId="23" xfId="0" applyFont="1" applyFill="1" applyBorder="1" applyAlignment="1">
      <alignment horizontal="center" vertical="center" wrapText="1" readingOrder="1"/>
    </xf>
    <xf numFmtId="0" fontId="13" fillId="6" borderId="24" xfId="0" applyFont="1" applyFill="1" applyBorder="1" applyAlignment="1">
      <alignment horizontal="center" vertical="center" wrapText="1" readingOrder="1"/>
    </xf>
    <xf numFmtId="0" fontId="13" fillId="6" borderId="25" xfId="0" applyFont="1" applyFill="1" applyBorder="1" applyAlignment="1">
      <alignment horizontal="center" vertical="center" wrapText="1" readingOrder="1"/>
    </xf>
    <xf numFmtId="0" fontId="13" fillId="6" borderId="36" xfId="0" applyFont="1" applyFill="1" applyBorder="1" applyAlignment="1">
      <alignment horizontal="center" vertical="center" wrapText="1" readingOrder="1"/>
    </xf>
    <xf numFmtId="0" fontId="13" fillId="6" borderId="26" xfId="0" applyFont="1" applyFill="1" applyBorder="1" applyAlignment="1">
      <alignment horizontal="center" vertical="center" wrapText="1" readingOrder="1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1" fillId="0" borderId="33" xfId="0" applyFont="1" applyBorder="1" applyAlignment="1" applyProtection="1">
      <alignment horizontal="left" vertical="center" wrapText="1"/>
      <protection locked="0"/>
    </xf>
    <xf numFmtId="0" fontId="21" fillId="0" borderId="34" xfId="0" applyFont="1" applyBorder="1" applyAlignment="1" applyProtection="1">
      <alignment horizontal="left" vertical="center" wrapText="1"/>
      <protection locked="0"/>
    </xf>
    <xf numFmtId="0" fontId="21" fillId="0" borderId="3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0" fontId="14" fillId="8" borderId="28" xfId="0" applyFont="1" applyFill="1" applyBorder="1" applyAlignment="1">
      <alignment horizontal="center" vertical="center" wrapText="1" readingOrder="1"/>
    </xf>
    <xf numFmtId="0" fontId="11" fillId="6" borderId="28" xfId="0" applyFont="1" applyFill="1" applyBorder="1" applyAlignment="1">
      <alignment vertical="top" wrapText="1"/>
    </xf>
    <xf numFmtId="0" fontId="11" fillId="6" borderId="29" xfId="0" applyFont="1" applyFill="1" applyBorder="1" applyAlignment="1">
      <alignment vertical="top" wrapText="1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18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39" fontId="11" fillId="9" borderId="25" xfId="3" applyNumberFormat="1" applyFont="1" applyFill="1" applyBorder="1" applyAlignment="1" applyProtection="1">
      <alignment horizontal="center" vertical="center" wrapText="1" readingOrder="1"/>
      <protection locked="0"/>
    </xf>
    <xf numFmtId="39" fontId="11" fillId="9" borderId="36" xfId="3" applyNumberFormat="1" applyFont="1" applyFill="1" applyBorder="1" applyAlignment="1" applyProtection="1">
      <alignment horizontal="center" vertical="center" wrapText="1" readingOrder="1"/>
      <protection locked="0"/>
    </xf>
    <xf numFmtId="39" fontId="11" fillId="9" borderId="24" xfId="3" applyNumberFormat="1" applyFont="1" applyFill="1" applyBorder="1" applyAlignment="1" applyProtection="1">
      <alignment horizontal="center" vertical="center" wrapText="1" readingOrder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18" xfId="0" applyFont="1" applyBorder="1" applyAlignment="1" applyProtection="1">
      <alignment horizontal="left" vertical="center" wrapText="1"/>
      <protection locked="0"/>
    </xf>
    <xf numFmtId="0" fontId="21" fillId="9" borderId="0" xfId="0" applyFont="1" applyFill="1" applyAlignment="1" applyProtection="1">
      <alignment horizontal="left" vertical="center" wrapText="1"/>
      <protection locked="0"/>
    </xf>
    <xf numFmtId="0" fontId="21" fillId="9" borderId="18" xfId="0" applyFont="1" applyFill="1" applyBorder="1" applyAlignment="1" applyProtection="1">
      <alignment horizontal="left" vertical="center" wrapText="1"/>
      <protection locked="0"/>
    </xf>
    <xf numFmtId="10" fontId="11" fillId="9" borderId="25" xfId="2" applyNumberFormat="1" applyFont="1" applyFill="1" applyBorder="1" applyAlignment="1" applyProtection="1">
      <alignment horizontal="center" vertical="center" wrapText="1" readingOrder="1"/>
    </xf>
    <xf numFmtId="10" fontId="11" fillId="9" borderId="26" xfId="2" applyNumberFormat="1" applyFont="1" applyFill="1" applyBorder="1" applyAlignment="1" applyProtection="1">
      <alignment horizontal="center" vertical="center" wrapText="1" readingOrder="1"/>
    </xf>
    <xf numFmtId="0" fontId="21" fillId="0" borderId="0" xfId="0" applyFont="1" applyAlignment="1" applyProtection="1">
      <alignment horizontal="justify" vertical="center" wrapText="1"/>
      <protection locked="0"/>
    </xf>
    <xf numFmtId="0" fontId="21" fillId="0" borderId="0" xfId="0" applyFont="1" applyAlignment="1" applyProtection="1">
      <alignment horizontal="justify" vertical="center"/>
      <protection locked="0"/>
    </xf>
    <xf numFmtId="0" fontId="21" fillId="0" borderId="18" xfId="0" applyFont="1" applyBorder="1" applyAlignment="1" applyProtection="1">
      <alignment horizontal="justify" vertical="center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18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>
      <alignment horizontal="justify" vertical="center" wrapText="1"/>
    </xf>
    <xf numFmtId="0" fontId="21" fillId="0" borderId="22" xfId="0" applyFont="1" applyBorder="1" applyAlignment="1">
      <alignment vertical="center" wrapText="1"/>
    </xf>
    <xf numFmtId="0" fontId="21" fillId="0" borderId="0" xfId="0" applyFont="1" applyAlignment="1" applyProtection="1">
      <alignment horizontal="left" vertical="center" wrapText="1" shrinkToFit="1"/>
      <protection locked="0"/>
    </xf>
    <xf numFmtId="0" fontId="21" fillId="0" borderId="18" xfId="0" applyFont="1" applyBorder="1" applyAlignment="1" applyProtection="1">
      <alignment horizontal="left" vertical="center" wrapText="1" shrinkToFit="1"/>
      <protection locked="0"/>
    </xf>
    <xf numFmtId="0" fontId="21" fillId="9" borderId="0" xfId="0" applyFont="1" applyFill="1" applyAlignment="1" applyProtection="1">
      <alignment horizontal="left" vertical="center" wrapText="1" shrinkToFit="1"/>
      <protection locked="0"/>
    </xf>
    <xf numFmtId="0" fontId="21" fillId="9" borderId="18" xfId="0" applyFont="1" applyFill="1" applyBorder="1" applyAlignment="1" applyProtection="1">
      <alignment horizontal="left" vertical="center" wrapText="1" shrinkToFit="1"/>
      <protection locked="0"/>
    </xf>
    <xf numFmtId="0" fontId="25" fillId="9" borderId="0" xfId="0" applyFont="1" applyFill="1" applyAlignment="1" applyProtection="1">
      <alignment horizontal="left" vertical="center" wrapText="1"/>
      <protection locked="0"/>
    </xf>
    <xf numFmtId="0" fontId="25" fillId="9" borderId="18" xfId="0" applyFont="1" applyFill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>
      <alignment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>
      <alignment horizontal="justify" vertical="center" wrapText="1"/>
    </xf>
  </cellXfs>
  <cellStyles count="4">
    <cellStyle name="Millares" xfId="1" builtinId="3"/>
    <cellStyle name="Millares 2" xfId="3" xr:uid="{AEB76120-E4ED-4A41-B89D-6D791FAB79C3}"/>
    <cellStyle name="Normal" xfId="0" builtinId="0"/>
    <cellStyle name="Porcentaje" xfId="2" builtinId="5"/>
  </cellStyles>
  <dxfs count="10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rgb="FFA6A6A6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82052</xdr:colOff>
      <xdr:row>0</xdr:row>
      <xdr:rowOff>56697</xdr:rowOff>
    </xdr:from>
    <xdr:ext cx="1216296" cy="718948"/>
    <xdr:pic>
      <xdr:nvPicPr>
        <xdr:cNvPr id="2" name="Imagen 1">
          <a:extLst>
            <a:ext uri="{FF2B5EF4-FFF2-40B4-BE49-F238E27FC236}">
              <a16:creationId xmlns:a16="http://schemas.microsoft.com/office/drawing/2014/main" id="{2D349384-B90E-4E4B-BE6F-8002EA1F1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052" y="56697"/>
          <a:ext cx="1216296" cy="71894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0</xdr:rowOff>
    </xdr:from>
    <xdr:ext cx="1322070" cy="781471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0"/>
          <a:ext cx="1322070" cy="781471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22088</xdr:rowOff>
    </xdr:from>
    <xdr:ext cx="1248243" cy="737832"/>
    <xdr:pic>
      <xdr:nvPicPr>
        <xdr:cNvPr id="2" name="Imagen 1">
          <a:extLst>
            <a:ext uri="{FF2B5EF4-FFF2-40B4-BE49-F238E27FC236}">
              <a16:creationId xmlns:a16="http://schemas.microsoft.com/office/drawing/2014/main" id="{1F3DE053-DBE4-4B69-B7C7-965841DED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2088"/>
          <a:ext cx="1248243" cy="73783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0</xdr:rowOff>
    </xdr:from>
    <xdr:ext cx="1322070" cy="781471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0"/>
          <a:ext cx="1322070" cy="781471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0</xdr:rowOff>
    </xdr:from>
    <xdr:ext cx="1322070" cy="781471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0"/>
          <a:ext cx="1322070" cy="78147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0</xdr:rowOff>
    </xdr:from>
    <xdr:ext cx="1322070" cy="781471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0"/>
          <a:ext cx="1322070" cy="781471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0</xdr:rowOff>
    </xdr:from>
    <xdr:ext cx="1322070" cy="781471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0"/>
          <a:ext cx="1322070" cy="78147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spaillat/Downloads/DEG-FORE013-Formulario-Informe-de-Evaluacion-Trimestral-de-Metas-Fisicas_28-marzo-2019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DEAPAD%20330%2012GB%20SSD\Downloads\Informe-Metas-Fisicas-Financieras-T4-Octubre-Diciembre-2025-Excel.xlsx" TargetMode="External"/><Relationship Id="rId1" Type="http://schemas.openxmlformats.org/officeDocument/2006/relationships/externalLinkPath" Target="file:///C:\Users\IDEAPAD%20330%2012GB%20SSD\Downloads\Informe-Metas-Fisicas-Financieras-T4-Octubre-Diciembre-2025-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6816"/>
      <sheetName val="6817"/>
      <sheetName val="6819"/>
      <sheetName val="7706"/>
      <sheetName val="7707"/>
      <sheetName val="7708"/>
      <sheetName val="7709"/>
      <sheetName val="Informe-Metas-Fisicas-Financier"/>
    </sheetNames>
    <sheetDataSet>
      <sheetData sheetId="0" refreshError="1"/>
      <sheetData sheetId="1" refreshError="1">
        <row r="25">
          <cell r="C25">
            <v>3458284</v>
          </cell>
          <cell r="F25">
            <v>3458283.56</v>
          </cell>
        </row>
      </sheetData>
      <sheetData sheetId="2" refreshError="1">
        <row r="25">
          <cell r="C25">
            <v>261661</v>
          </cell>
          <cell r="F25">
            <v>261660.87</v>
          </cell>
        </row>
      </sheetData>
      <sheetData sheetId="3" refreshError="1">
        <row r="25">
          <cell r="C25">
            <v>60989941</v>
          </cell>
        </row>
      </sheetData>
      <sheetData sheetId="4" refreshError="1">
        <row r="25">
          <cell r="C25">
            <v>266043827</v>
          </cell>
        </row>
      </sheetData>
      <sheetData sheetId="5" refreshError="1">
        <row r="25">
          <cell r="C25">
            <v>459600</v>
          </cell>
          <cell r="F25">
            <v>459599.99</v>
          </cell>
        </row>
      </sheetData>
      <sheetData sheetId="6" refreshError="1">
        <row r="25">
          <cell r="C25">
            <v>23428226</v>
          </cell>
          <cell r="F25">
            <v>22753993.199999999</v>
          </cell>
        </row>
      </sheetData>
      <sheetData sheetId="7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F9BE6EA-2F34-4227-BEBE-CDB1F26F1CE3}" name="Tabla148" displayName="Tabla148" ref="A28:J29" totalsRowShown="0" headerRowDxfId="89" dataDxfId="87" headerRowBorderDxfId="88" tableBorderDxfId="86" totalsRowBorderDxfId="85">
  <tableColumns count="10">
    <tableColumn id="1" xr3:uid="{47BF401A-09AD-4F1B-BC1E-C8E8DF6574CA}" name="Producto" dataDxfId="84"/>
    <tableColumn id="2" xr3:uid="{665F8D4F-B84C-422C-BC08-75CAC7FB207F}" name="Indicador" dataDxfId="83"/>
    <tableColumn id="3" xr3:uid="{A658E45A-E56E-410F-AC38-A69EEA28C753}" name="Física_x000a_(A)" dataDxfId="82"/>
    <tableColumn id="4" xr3:uid="{5A235208-CFF0-4EA4-86F3-95D70798E2B6}" name="Financiera_x000a_(B)" dataDxfId="81" dataCellStyle="Millares"/>
    <tableColumn id="9" xr3:uid="{61696F1F-3D80-4995-8B24-4C073FC40DE1}" name="Física_x000a_(C)" dataDxfId="80"/>
    <tableColumn id="10" xr3:uid="{349B3B8E-7C08-490C-8B49-031E11066B31}" name="Financiera_x000a_(D)" dataDxfId="79" dataCellStyle="Millares">
      <calculatedColumnFormula>+Tabla148[[#This Row],[Financiera
(B)]]</calculatedColumnFormula>
    </tableColumn>
    <tableColumn id="5" xr3:uid="{88FBE678-DCFB-432B-A0FA-F68D8F41E8B2}" name="Física _x000a_(E)" dataDxfId="78"/>
    <tableColumn id="6" xr3:uid="{E9691DAD-E2D4-4B9E-BA14-CCF4477C4E4F}" name="Financiera _x000a_ (F)" dataDxfId="77"/>
    <tableColumn id="7" xr3:uid="{80688FC8-922E-41B8-8EBC-40F54F0A0516}" name="Física _x000a_(%)_x000a_ G=E/C" dataDxfId="76" dataCellStyle="Porcentaje">
      <calculatedColumnFormula>+Tabla148[[#This Row],[Física 
(E)]]/Tabla148[[#This Row],[Física
(C)]]</calculatedColumnFormula>
    </tableColumn>
    <tableColumn id="8" xr3:uid="{08E70CF6-A900-4AC8-A9EF-9A1E33B1FAB8}" name="Financiero _x000a_(%) _x000a_H=F/D" dataDxfId="75">
      <calculatedColumnFormula>+Tabla148[[#This Row],[Financiera 
 (F)]]/Tabla148[[#This Row],[Financiera
(D)]]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a15" displayName="Tabla15" ref="A28:J29" totalsRowShown="0" headerRowDxfId="74" dataDxfId="72" headerRowBorderDxfId="73" tableBorderDxfId="71" totalsRowBorderDxfId="70">
  <tableColumns count="10">
    <tableColumn id="1" xr3:uid="{00000000-0010-0000-0400-000001000000}" name="Producto" dataDxfId="69"/>
    <tableColumn id="2" xr3:uid="{00000000-0010-0000-0400-000002000000}" name="Indicador" dataDxfId="68"/>
    <tableColumn id="3" xr3:uid="{00000000-0010-0000-0400-000003000000}" name="Física_x000a_(A)" dataDxfId="67"/>
    <tableColumn id="4" xr3:uid="{00000000-0010-0000-0400-000004000000}" name="Financiera_x000a_(B)" dataDxfId="66">
      <calculatedColumnFormula>3827754-219072</calculatedColumnFormula>
    </tableColumn>
    <tableColumn id="9" xr3:uid="{00000000-0010-0000-0400-000009000000}" name="Física_x000a_(C)" dataDxfId="65"/>
    <tableColumn id="10" xr3:uid="{00000000-0010-0000-0400-00000A000000}" name="Financiera_x000a_(D)" dataDxfId="64">
      <calculatedColumnFormula>+Tabla15[[#This Row],[Financiera
(B)]]</calculatedColumnFormula>
    </tableColumn>
    <tableColumn id="5" xr3:uid="{00000000-0010-0000-0400-000005000000}" name="Física _x000a_(E)" dataDxfId="63"/>
    <tableColumn id="6" xr3:uid="{00000000-0010-0000-0400-000006000000}" name="Financiera _x000a_ (F)" dataDxfId="62"/>
    <tableColumn id="7" xr3:uid="{00000000-0010-0000-0400-000007000000}" name="Física _x000a_(%)_x000a_ G=E/C" dataDxfId="61" dataCellStyle="Porcentaje">
      <calculatedColumnFormula>+Tabla15[[#This Row],[Física 
(E)]]/Tabla15[[#This Row],[Física
(C)]]</calculatedColumnFormula>
    </tableColumn>
    <tableColumn id="8" xr3:uid="{00000000-0010-0000-0400-000008000000}" name="Financiero _x000a_(%) _x000a_H=F/D" dataDxfId="60">
      <calculatedColumnFormula>+Tabla15[[#This Row],[Financiera 
 (F)]]/Tabla15[[#This Row],[Financiera
(D)]]</calculatedColumnFormula>
    </tableColumn>
  </tableColumns>
  <tableStyleInfo name="Estilo de tabla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DBB691E-1B69-4452-88A2-80D0512E36C4}" name="Tabla159" displayName="Tabla159" ref="A28:J29" totalsRowShown="0" headerRowDxfId="59" dataDxfId="57" headerRowBorderDxfId="58" tableBorderDxfId="56" totalsRowBorderDxfId="55">
  <tableColumns count="10">
    <tableColumn id="1" xr3:uid="{895AC5A4-AFC5-413F-B27C-F397911E26A6}" name="Producto" dataDxfId="54"/>
    <tableColumn id="2" xr3:uid="{674D6C58-5FCD-440E-B1EE-612FC4363965}" name="Indicador" dataDxfId="53"/>
    <tableColumn id="3" xr3:uid="{04C90A52-164B-4327-BBA1-6ACCF7F63DEC}" name="Física_x000a_(A)" dataDxfId="52"/>
    <tableColumn id="4" xr3:uid="{F70E1695-8CAB-4D68-82B6-E89C3A524AF4}" name="Financiera_x000a_(B)" dataDxfId="51"/>
    <tableColumn id="9" xr3:uid="{B7DF9F52-F886-427A-B2F7-A7864D0D577D}" name="Física_x000a_(C)" dataDxfId="50"/>
    <tableColumn id="10" xr3:uid="{F15954EB-9515-4607-99F7-1DE5B305CD08}" name="Financiera_x000a_(D)" dataDxfId="49"/>
    <tableColumn id="5" xr3:uid="{AF8E8B7A-F0F9-4F10-AD43-02BF9C70B6BF}" name="Física _x000a_(E)" dataDxfId="48"/>
    <tableColumn id="6" xr3:uid="{118E65A8-1A52-4A77-B840-B450F40DCEEA}" name="Financiera _x000a_ (F)" dataDxfId="47"/>
    <tableColumn id="7" xr3:uid="{A1DB49E1-B77E-47B5-9580-B4ADA4357331}" name="Física _x000a_(%)_x000a_ G=E/C" dataDxfId="46" dataCellStyle="Porcentaje">
      <calculatedColumnFormula>+Tabla159[[#This Row],[Física 
(E)]]/Tabla159[[#This Row],[Física
(C)]]</calculatedColumnFormula>
    </tableColumn>
    <tableColumn id="8" xr3:uid="{97AA9015-E37E-44E5-865B-9A896BD7EE58}" name="Financiero _x000a_(%) _x000a_H=F/D" dataDxfId="45">
      <calculatedColumnFormula>+Tabla159[[#This Row],[Financiera 
 (F)]]/Tabla159[[#This Row],[Financiera
(D)]]</calculatedColumnFormula>
    </tableColumn>
  </tableColumns>
  <tableStyleInfo name="Estilo de tabla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8:J29" totalsRowShown="0" headerRowDxfId="44" dataDxfId="42" headerRowBorderDxfId="43" tableBorderDxfId="41" totalsRowBorderDxfId="40">
  <tableColumns count="10">
    <tableColumn id="1" xr3:uid="{00000000-0010-0000-0000-000001000000}" name="Producto" dataDxfId="39"/>
    <tableColumn id="2" xr3:uid="{00000000-0010-0000-0000-000002000000}" name="Indicador" dataDxfId="38"/>
    <tableColumn id="3" xr3:uid="{00000000-0010-0000-0000-000003000000}" name="Física_x000a_(A)" dataDxfId="37"/>
    <tableColumn id="4" xr3:uid="{00000000-0010-0000-0000-000004000000}" name="Financiera_x000a_(B)" dataDxfId="36"/>
    <tableColumn id="9" xr3:uid="{00000000-0010-0000-0000-000009000000}" name="Física_x000a_(C)" dataDxfId="35"/>
    <tableColumn id="10" xr3:uid="{00000000-0010-0000-0000-00000A000000}" name="Financiera_x000a_(D)" dataDxfId="34"/>
    <tableColumn id="5" xr3:uid="{00000000-0010-0000-0000-000005000000}" name="Física _x000a_(E)" dataDxfId="33"/>
    <tableColumn id="6" xr3:uid="{00000000-0010-0000-0000-000006000000}" name="Financiera _x000a_ (F)" dataDxfId="32"/>
    <tableColumn id="7" xr3:uid="{00000000-0010-0000-0000-000007000000}" name="Física _x000a_(%)_x000a_ G=E/C" dataDxfId="31" dataCellStyle="Porcentaje">
      <calculatedColumnFormula>+Tabla1[[#This Row],[Física 
(E)]]/Tabla1[[#This Row],[Física
(C)]]</calculatedColumnFormula>
    </tableColumn>
    <tableColumn id="8" xr3:uid="{00000000-0010-0000-0000-000008000000}" name="Financiero _x000a_(%) _x000a_H=F/D" dataDxfId="30">
      <calculatedColumnFormula>+Tabla1[[#This Row],[Financiera 
 (F)]]/Tabla1[[#This Row],[Financiera
(D)]]</calculatedColumnFormula>
    </tableColumn>
  </tableColumns>
  <tableStyleInfo name="Estilo de tabla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a16" displayName="Tabla16" ref="A28:J29" totalsRowShown="0" headerRowDxfId="104" dataDxfId="102" headerRowBorderDxfId="103" tableBorderDxfId="101" totalsRowBorderDxfId="100">
  <tableColumns count="10">
    <tableColumn id="1" xr3:uid="{00000000-0010-0000-0500-000001000000}" name="Producto" dataDxfId="99"/>
    <tableColumn id="2" xr3:uid="{00000000-0010-0000-0500-000002000000}" name="Indicador" dataDxfId="98"/>
    <tableColumn id="3" xr3:uid="{00000000-0010-0000-0500-000003000000}" name="Física_x000a_(A)" dataDxfId="97"/>
    <tableColumn id="4" xr3:uid="{00000000-0010-0000-0500-000004000000}" name="Financiera_x000a_(B)" dataDxfId="96"/>
    <tableColumn id="9" xr3:uid="{00000000-0010-0000-0500-000009000000}" name="Física_x000a_(C)" dataDxfId="95"/>
    <tableColumn id="10" xr3:uid="{00000000-0010-0000-0500-00000A000000}" name="Financiera_x000a_(D)" dataDxfId="94">
      <calculatedColumnFormula>+Tabla16[[#This Row],[Financiera
(B)]]</calculatedColumnFormula>
    </tableColumn>
    <tableColumn id="5" xr3:uid="{00000000-0010-0000-0500-000005000000}" name="Física _x000a_(E)" dataDxfId="93"/>
    <tableColumn id="6" xr3:uid="{00000000-0010-0000-0500-000006000000}" name="Financiera _x000a_ (F)" dataDxfId="92"/>
    <tableColumn id="7" xr3:uid="{00000000-0010-0000-0500-000007000000}" name="Física _x000a_(%)_x000a_ G=E/C" dataDxfId="91" dataCellStyle="Porcentaje">
      <calculatedColumnFormula>+Tabla16[[#This Row],[Física 
(E)]]/Tabla16[[#This Row],[Física
(C)]]</calculatedColumnFormula>
    </tableColumn>
    <tableColumn id="8" xr3:uid="{00000000-0010-0000-0500-000008000000}" name="Financiero _x000a_(%) _x000a_H=F/D" dataDxfId="90">
      <calculatedColumnFormula>+Tabla16[[#This Row],[Financiera 
 (F)]]/Tabla16[[#This Row],[Financiera
(D)]]</calculatedColumnFormula>
    </tableColumn>
  </tableColumns>
  <tableStyleInfo name="Estilo de tabla 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a17" displayName="Tabla17" ref="A28:J29" totalsRowShown="0" headerRowDxfId="29" dataDxfId="27" headerRowBorderDxfId="28" tableBorderDxfId="26" totalsRowBorderDxfId="25">
  <tableColumns count="10">
    <tableColumn id="1" xr3:uid="{00000000-0010-0000-0600-000001000000}" name="Producto" dataDxfId="24"/>
    <tableColumn id="2" xr3:uid="{00000000-0010-0000-0600-000002000000}" name="Indicador" dataDxfId="23"/>
    <tableColumn id="3" xr3:uid="{00000000-0010-0000-0600-000003000000}" name="Física_x000a_(A)" dataDxfId="22"/>
    <tableColumn id="4" xr3:uid="{00000000-0010-0000-0600-000004000000}" name="Financiera_x000a_(B)" dataDxfId="21">
      <calculatedColumnFormula>+C25</calculatedColumnFormula>
    </tableColumn>
    <tableColumn id="9" xr3:uid="{00000000-0010-0000-0600-000009000000}" name="Física_x000a_(C)" dataDxfId="20"/>
    <tableColumn id="10" xr3:uid="{00000000-0010-0000-0600-00000A000000}" name="Financiera_x000a_(D)" dataDxfId="19"/>
    <tableColumn id="5" xr3:uid="{00000000-0010-0000-0600-000005000000}" name="Física _x000a_(E)" dataDxfId="18"/>
    <tableColumn id="6" xr3:uid="{00000000-0010-0000-0600-000006000000}" name="Financiera _x000a_ (F)" dataDxfId="17"/>
    <tableColumn id="7" xr3:uid="{00000000-0010-0000-0600-000007000000}" name="Física _x000a_(%)_x000a_ G=E/C" dataDxfId="16" dataCellStyle="Porcentaje">
      <calculatedColumnFormula>+Tabla17[[#This Row],[Física 
(E)]]/Tabla17[[#This Row],[Física
(C)]]</calculatedColumnFormula>
    </tableColumn>
    <tableColumn id="8" xr3:uid="{00000000-0010-0000-0600-000008000000}" name="Financiero _x000a_(%) _x000a_H=F/D" dataDxfId="15">
      <calculatedColumnFormula>+Tabla17[[#This Row],[Financiera 
 (F)]]/Tabla17[[#This Row],[Financiera
(D)]]</calculatedColumnFormula>
    </tableColumn>
  </tableColumns>
  <tableStyleInfo name="Estilo de tabla 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13" displayName="Tabla13" ref="A28:J29" totalsRowShown="0" headerRowDxfId="14" dataDxfId="12" headerRowBorderDxfId="13" tableBorderDxfId="11" totalsRowBorderDxfId="10">
  <tableColumns count="10">
    <tableColumn id="1" xr3:uid="{00000000-0010-0000-0100-000001000000}" name="Producto" dataDxfId="9"/>
    <tableColumn id="2" xr3:uid="{00000000-0010-0000-0100-000002000000}" name="Indicador" dataDxfId="8"/>
    <tableColumn id="3" xr3:uid="{00000000-0010-0000-0100-000003000000}" name="Física_x000a_(A)" dataDxfId="7"/>
    <tableColumn id="4" xr3:uid="{00000000-0010-0000-0100-000004000000}" name="Financiera_x000a_(B)" dataDxfId="6"/>
    <tableColumn id="9" xr3:uid="{00000000-0010-0000-0100-000009000000}" name="Física_x000a_(C)" dataDxfId="5"/>
    <tableColumn id="10" xr3:uid="{00000000-0010-0000-0100-00000A000000}" name="Financiera_x000a_(D)" dataDxfId="4"/>
    <tableColumn id="5" xr3:uid="{00000000-0010-0000-0100-000005000000}" name="Física _x000a_(E)" dataDxfId="3"/>
    <tableColumn id="6" xr3:uid="{00000000-0010-0000-0100-000006000000}" name="Financiera _x000a_ (F)" dataDxfId="2"/>
    <tableColumn id="7" xr3:uid="{00000000-0010-0000-0100-000007000000}" name="Física _x000a_(%)_x000a_ G=E/C" dataDxfId="1" dataCellStyle="Porcentaje"/>
    <tableColumn id="8" xr3:uid="{00000000-0010-0000-0100-000008000000}" name="Financiero _x000a_(%) _x000a_H=F/D" dataDxfId="0">
      <calculatedColumnFormula>+Tabla13[[#This Row],[Financiera 
 (F)]]/Tabla13[[#This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7E404-C8DF-4E22-8258-99D3318D55CB}">
  <sheetPr>
    <tabColor theme="9" tint="0.39997558519241921"/>
  </sheetPr>
  <dimension ref="A1:O46"/>
  <sheetViews>
    <sheetView showGridLines="0" topLeftCell="A29" zoomScale="130" zoomScaleNormal="130" workbookViewId="0">
      <selection activeCell="B9" sqref="B9:J9"/>
    </sheetView>
  </sheetViews>
  <sheetFormatPr baseColWidth="10" defaultColWidth="11.42578125" defaultRowHeight="15" x14ac:dyDescent="0.25"/>
  <cols>
    <col min="1" max="1" width="23" style="5" customWidth="1"/>
    <col min="2" max="2" width="16.42578125" style="5" customWidth="1"/>
    <col min="3" max="3" width="12.7109375" style="5" customWidth="1"/>
    <col min="4" max="4" width="16.140625" style="5" customWidth="1"/>
    <col min="5" max="10" width="12.7109375" style="5" customWidth="1"/>
    <col min="12" max="12" width="19.42578125" customWidth="1"/>
    <col min="13" max="13" width="14.85546875" customWidth="1"/>
    <col min="15" max="15" width="15.85546875" customWidth="1"/>
  </cols>
  <sheetData>
    <row r="1" spans="1:10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0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0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0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0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0" ht="15.75" x14ac:dyDescent="0.25">
      <c r="A6" s="85" t="s">
        <v>5</v>
      </c>
      <c r="B6" s="86"/>
      <c r="C6" s="86"/>
      <c r="D6" s="86"/>
      <c r="E6" s="86"/>
      <c r="F6" s="86"/>
      <c r="G6" s="86"/>
      <c r="H6" s="86"/>
      <c r="I6" s="86"/>
      <c r="J6" s="87"/>
    </row>
    <row r="7" spans="1:10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0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0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0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0" ht="44.25" customHeight="1" x14ac:dyDescent="0.25">
      <c r="A11" s="3" t="s">
        <v>13</v>
      </c>
      <c r="B11" s="94" t="s">
        <v>14</v>
      </c>
      <c r="C11" s="95"/>
      <c r="D11" s="95"/>
      <c r="E11" s="95"/>
      <c r="F11" s="95"/>
      <c r="G11" s="95"/>
      <c r="H11" s="95"/>
      <c r="I11" s="95"/>
      <c r="J11" s="96"/>
    </row>
    <row r="12" spans="1:10" ht="49.5" customHeight="1" x14ac:dyDescent="0.25">
      <c r="A12" s="3" t="s">
        <v>15</v>
      </c>
      <c r="B12" s="136" t="s">
        <v>16</v>
      </c>
      <c r="C12" s="137"/>
      <c r="D12" s="137"/>
      <c r="E12" s="137"/>
      <c r="F12" s="137"/>
      <c r="G12" s="137"/>
      <c r="H12" s="137"/>
      <c r="I12" s="137"/>
      <c r="J12" s="138"/>
    </row>
    <row r="13" spans="1:10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</row>
    <row r="14" spans="1:10" ht="27.75" customHeight="1" x14ac:dyDescent="0.25">
      <c r="A14" s="3" t="s">
        <v>18</v>
      </c>
      <c r="B14" s="22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</row>
    <row r="15" spans="1:10" ht="26.25" customHeight="1" x14ac:dyDescent="0.25">
      <c r="A15" s="3" t="s">
        <v>19</v>
      </c>
      <c r="B15" s="6" t="s">
        <v>20</v>
      </c>
      <c r="C15" s="81" t="str">
        <f>IFERROR(VLOOKUP(B15,'[1]Validacion datos'!A8:B26,2,FALSE),"")</f>
        <v/>
      </c>
      <c r="D15" s="81"/>
      <c r="E15" s="81"/>
      <c r="F15" s="81"/>
      <c r="G15" s="81"/>
      <c r="H15" s="81"/>
      <c r="I15" s="81"/>
      <c r="J15" s="81"/>
    </row>
    <row r="16" spans="1:10" ht="23.1" customHeight="1" x14ac:dyDescent="0.25">
      <c r="A16" s="3" t="s">
        <v>21</v>
      </c>
      <c r="B16" s="7" t="s">
        <v>22</v>
      </c>
      <c r="C16" s="81" t="str">
        <f>IFERROR(VLOOKUP(B16,'[1]Validacion datos'!D8:E64,2,FALSE),"")</f>
        <v>Consolidar un entorno adecuado que incentive la inversión para el desarrollo sostenible del sector minero</v>
      </c>
      <c r="D16" s="81"/>
      <c r="E16" s="81"/>
      <c r="F16" s="81"/>
      <c r="G16" s="81"/>
      <c r="H16" s="81"/>
      <c r="I16" s="81"/>
      <c r="J16" s="81"/>
    </row>
    <row r="17" spans="1:15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5" ht="29.25" customHeight="1" x14ac:dyDescent="0.25">
      <c r="A18" s="3" t="s">
        <v>24</v>
      </c>
      <c r="B18" s="94" t="s">
        <v>25</v>
      </c>
      <c r="C18" s="94"/>
      <c r="D18" s="94"/>
      <c r="E18" s="94"/>
      <c r="F18" s="94"/>
      <c r="G18" s="94"/>
      <c r="H18" s="94"/>
      <c r="I18" s="94"/>
      <c r="J18" s="108"/>
    </row>
    <row r="19" spans="1:15" ht="33" customHeight="1" x14ac:dyDescent="0.25">
      <c r="A19" s="8" t="s">
        <v>26</v>
      </c>
      <c r="B19" s="94" t="s">
        <v>27</v>
      </c>
      <c r="C19" s="94"/>
      <c r="D19" s="94"/>
      <c r="E19" s="94"/>
      <c r="F19" s="94"/>
      <c r="G19" s="94"/>
      <c r="H19" s="94"/>
      <c r="I19" s="94"/>
      <c r="J19" s="108"/>
    </row>
    <row r="20" spans="1:15" ht="34.5" customHeight="1" x14ac:dyDescent="0.25">
      <c r="A20" s="8" t="s">
        <v>28</v>
      </c>
      <c r="B20" s="94" t="s">
        <v>29</v>
      </c>
      <c r="C20" s="94"/>
      <c r="D20" s="94"/>
      <c r="E20" s="94"/>
      <c r="F20" s="94"/>
      <c r="G20" s="94"/>
      <c r="H20" s="94"/>
      <c r="I20" s="94"/>
      <c r="J20" s="108"/>
    </row>
    <row r="21" spans="1:15" ht="60" customHeight="1" x14ac:dyDescent="0.25">
      <c r="A21" s="8" t="s">
        <v>30</v>
      </c>
      <c r="B21" s="94" t="s">
        <v>31</v>
      </c>
      <c r="C21" s="94"/>
      <c r="D21" s="94"/>
      <c r="E21" s="94"/>
      <c r="F21" s="94"/>
      <c r="G21" s="94"/>
      <c r="H21" s="94"/>
      <c r="I21" s="94"/>
      <c r="J21" s="108"/>
    </row>
    <row r="22" spans="1:15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</row>
    <row r="23" spans="1:15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</row>
    <row r="24" spans="1:15" ht="4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  <c r="L24" s="62"/>
    </row>
    <row r="25" spans="1:15" x14ac:dyDescent="0.25">
      <c r="A25" s="101">
        <v>1200000</v>
      </c>
      <c r="B25" s="102"/>
      <c r="C25" s="127">
        <v>1922500</v>
      </c>
      <c r="D25" s="128"/>
      <c r="E25" s="129"/>
      <c r="F25" s="127">
        <v>1922498.98</v>
      </c>
      <c r="G25" s="128"/>
      <c r="H25" s="129"/>
      <c r="I25" s="134">
        <f>+F25/C25</f>
        <v>0.99999946944083229</v>
      </c>
      <c r="J25" s="135"/>
      <c r="L25" s="44"/>
    </row>
    <row r="26" spans="1:15" ht="15.75" x14ac:dyDescent="0.25">
      <c r="A26" s="88" t="s">
        <v>123</v>
      </c>
      <c r="B26" s="89"/>
      <c r="C26" s="89"/>
      <c r="D26" s="89"/>
      <c r="E26" s="89"/>
      <c r="F26" s="89"/>
      <c r="G26" s="89"/>
      <c r="H26" s="89"/>
      <c r="I26" s="89"/>
      <c r="J26" s="90"/>
      <c r="L26" s="44"/>
      <c r="M26" s="44"/>
      <c r="N26" s="44"/>
      <c r="O26" s="44"/>
    </row>
    <row r="27" spans="1:15" x14ac:dyDescent="0.25">
      <c r="A27" s="4"/>
      <c r="B27"/>
      <c r="C27" s="121" t="s">
        <v>118</v>
      </c>
      <c r="D27" s="122"/>
      <c r="E27" s="121" t="s">
        <v>126</v>
      </c>
      <c r="F27" s="122"/>
      <c r="G27" s="121" t="s">
        <v>127</v>
      </c>
      <c r="H27" s="121"/>
      <c r="I27" s="121" t="s">
        <v>40</v>
      </c>
      <c r="J27" s="123"/>
    </row>
    <row r="28" spans="1:15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</row>
    <row r="29" spans="1:15" ht="81.599999999999994" customHeight="1" x14ac:dyDescent="0.25">
      <c r="A29" s="52" t="s">
        <v>51</v>
      </c>
      <c r="B29" s="53" t="s">
        <v>132</v>
      </c>
      <c r="C29" s="37">
        <v>60</v>
      </c>
      <c r="D29" s="67">
        <v>2509550</v>
      </c>
      <c r="E29" s="37">
        <v>60</v>
      </c>
      <c r="F29" s="67">
        <f>+Tabla148[[#This Row],[Financiera
(B)]]</f>
        <v>2509550</v>
      </c>
      <c r="G29" s="14">
        <v>66</v>
      </c>
      <c r="H29" s="13">
        <v>1922498.98</v>
      </c>
      <c r="I29" s="15">
        <f>+Tabla148[[#This Row],[Física 
(E)]]/Tabla148[[#This Row],[Física
(C)]]</f>
        <v>1.1000000000000001</v>
      </c>
      <c r="J29" s="16">
        <f>+Tabla148[[#This Row],[Financiera 
 (F)]]/Tabla148[[#This Row],[Financiera
(D)]]</f>
        <v>0.76607319240501281</v>
      </c>
      <c r="L29" s="41"/>
    </row>
    <row r="30" spans="1:15" ht="15.75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  <c r="L30" s="56"/>
    </row>
    <row r="31" spans="1:15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  <c r="L31" s="56"/>
    </row>
    <row r="32" spans="1:15" x14ac:dyDescent="0.25">
      <c r="A32" s="17" t="s">
        <v>54</v>
      </c>
      <c r="B32" s="94" t="s">
        <v>55</v>
      </c>
      <c r="C32" s="94"/>
      <c r="D32" s="94"/>
      <c r="E32" s="94"/>
      <c r="F32" s="94"/>
      <c r="G32" s="94"/>
      <c r="H32" s="94"/>
      <c r="I32" s="94"/>
      <c r="J32" s="108"/>
      <c r="L32" s="56"/>
    </row>
    <row r="33" spans="1:10" ht="24" customHeight="1" x14ac:dyDescent="0.25">
      <c r="A33" s="17" t="s">
        <v>56</v>
      </c>
      <c r="B33" s="130" t="s">
        <v>57</v>
      </c>
      <c r="C33" s="130"/>
      <c r="D33" s="130"/>
      <c r="E33" s="130"/>
      <c r="F33" s="130"/>
      <c r="G33" s="130"/>
      <c r="H33" s="130"/>
      <c r="I33" s="130"/>
      <c r="J33" s="131"/>
    </row>
    <row r="34" spans="1:10" ht="37.5" customHeight="1" x14ac:dyDescent="0.25">
      <c r="A34" s="42" t="s">
        <v>58</v>
      </c>
      <c r="B34" s="132" t="s">
        <v>133</v>
      </c>
      <c r="C34" s="132"/>
      <c r="D34" s="132"/>
      <c r="E34" s="132"/>
      <c r="F34" s="132"/>
      <c r="G34" s="132"/>
      <c r="H34" s="132"/>
      <c r="I34" s="132"/>
      <c r="J34" s="133"/>
    </row>
    <row r="35" spans="1:10" ht="40.5" customHeight="1" x14ac:dyDescent="0.25">
      <c r="A35" s="17" t="s">
        <v>59</v>
      </c>
      <c r="B35" s="94" t="s">
        <v>144</v>
      </c>
      <c r="C35" s="94"/>
      <c r="D35" s="94"/>
      <c r="E35" s="94"/>
      <c r="F35" s="94"/>
      <c r="G35" s="94"/>
      <c r="H35" s="94"/>
      <c r="I35" s="94"/>
      <c r="J35" s="108"/>
    </row>
    <row r="36" spans="1:10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0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0" ht="27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0" ht="27.7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0.75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1" spans="1:10" x14ac:dyDescent="0.25">
      <c r="B41" s="36"/>
    </row>
    <row r="42" spans="1:10" x14ac:dyDescent="0.25">
      <c r="A42" s="26" t="s">
        <v>63</v>
      </c>
      <c r="B42" s="40">
        <f>+A25</f>
        <v>1200000</v>
      </c>
      <c r="D42" s="34"/>
      <c r="E42" s="34"/>
      <c r="F42" s="34"/>
      <c r="H42" s="34"/>
      <c r="I42" s="34"/>
      <c r="J42" s="34"/>
    </row>
    <row r="43" spans="1:10" x14ac:dyDescent="0.25">
      <c r="A43" s="26" t="s">
        <v>64</v>
      </c>
      <c r="B43" s="40">
        <f>+C25</f>
        <v>1922500</v>
      </c>
      <c r="D43" s="33"/>
      <c r="E43" s="33" t="s">
        <v>65</v>
      </c>
      <c r="F43" s="33"/>
      <c r="H43" s="33"/>
      <c r="I43" s="33" t="s">
        <v>66</v>
      </c>
      <c r="J43" s="33"/>
    </row>
    <row r="44" spans="1:10" x14ac:dyDescent="0.25">
      <c r="A44" s="26" t="s">
        <v>67</v>
      </c>
      <c r="B44" s="40">
        <f>+F25</f>
        <v>1922498.98</v>
      </c>
      <c r="D44" s="32"/>
      <c r="E44" s="32" t="s">
        <v>68</v>
      </c>
      <c r="F44" s="32"/>
      <c r="H44" s="32"/>
      <c r="I44" s="32" t="s">
        <v>69</v>
      </c>
      <c r="J44" s="32"/>
    </row>
    <row r="45" spans="1:10" x14ac:dyDescent="0.25">
      <c r="B45" s="36"/>
    </row>
    <row r="46" spans="1:10" x14ac:dyDescent="0.25">
      <c r="B46" s="36"/>
    </row>
  </sheetData>
  <mergeCells count="48">
    <mergeCell ref="B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  <mergeCell ref="A22:J22"/>
    <mergeCell ref="B11:J11"/>
    <mergeCell ref="B12:J12"/>
    <mergeCell ref="A13:J13"/>
    <mergeCell ref="C14:J14"/>
    <mergeCell ref="C15:J15"/>
    <mergeCell ref="C16:J16"/>
    <mergeCell ref="A17:J17"/>
    <mergeCell ref="B18:J18"/>
    <mergeCell ref="B19:J19"/>
    <mergeCell ref="B20:J20"/>
    <mergeCell ref="B21:J21"/>
    <mergeCell ref="A30:J30"/>
    <mergeCell ref="A23:J23"/>
    <mergeCell ref="A24:B24"/>
    <mergeCell ref="C24:E24"/>
    <mergeCell ref="F24:H24"/>
    <mergeCell ref="I24:J24"/>
    <mergeCell ref="A25:B25"/>
    <mergeCell ref="I25:J25"/>
    <mergeCell ref="A37:J37"/>
    <mergeCell ref="A38:J38"/>
    <mergeCell ref="A40:J40"/>
    <mergeCell ref="C25:E25"/>
    <mergeCell ref="F25:H25"/>
    <mergeCell ref="A31:J31"/>
    <mergeCell ref="B32:J32"/>
    <mergeCell ref="B33:J33"/>
    <mergeCell ref="B34:J34"/>
    <mergeCell ref="B35:J35"/>
    <mergeCell ref="A36:J36"/>
    <mergeCell ref="A26:J26"/>
    <mergeCell ref="C27:D27"/>
    <mergeCell ref="E27:F27"/>
    <mergeCell ref="G27:H27"/>
    <mergeCell ref="I27:J27"/>
  </mergeCells>
  <dataValidations count="15">
    <dataValidation allowBlank="1" showInputMessage="1" showErrorMessage="1" prompt="Monto ejecutado en el trimestre" sqref="H28:H29" xr:uid="{B8923AE0-E395-44F8-AB19-C871AB2D54C4}"/>
    <dataValidation allowBlank="1" showInputMessage="1" showErrorMessage="1" prompt="Meta alcanzada en el trimestre" sqref="G28:G29" xr:uid="{412739D8-6D39-45B8-9F22-2F57318CAE48}"/>
    <dataValidation allowBlank="1" showInputMessage="1" showErrorMessage="1" prompt="Monto presupuestado para el producto" sqref="F28 D28 C29:F29" xr:uid="{81364F44-4F76-4E6D-8854-C0B919EAFBBB}"/>
    <dataValidation allowBlank="1" showInputMessage="1" showErrorMessage="1" prompt="Meta anual del indicador" sqref="E28 C28" xr:uid="{C188F156-6175-46D4-AB37-C11BAB3521E7}"/>
    <dataValidation allowBlank="1" showInputMessage="1" showErrorMessage="1" prompt="Nombre del indicador" sqref="B28:B29" xr:uid="{C7FA97D0-BC16-43F6-9E4B-CFA1809E2E09}"/>
    <dataValidation allowBlank="1" showInputMessage="1" showErrorMessage="1" prompt="Nombre de cada producto" sqref="A28:A29" xr:uid="{468E70FB-673A-4E3D-8EBE-B1C6E7324E05}"/>
    <dataValidation allowBlank="1" showInputMessage="1" showErrorMessage="1" prompt="¿En qué consiste el programa?" sqref="B33:J33 B19:J19" xr:uid="{BDC32670-EDF3-49A3-A5F5-E1EF4542028C}"/>
    <dataValidation allowBlank="1" showInputMessage="1" showErrorMessage="1" prompt="Presupuesto del programa" sqref="A25:C25 F25" xr:uid="{650C874F-741F-4113-A6B4-72A5AD35D49B}"/>
    <dataValidation allowBlank="1" showInputMessage="1" showErrorMessage="1" prompt="Oportunidades de mejora identificadas" sqref="A38:J39" xr:uid="{57ECB461-4E2B-4AB9-81ED-669574181C13}"/>
    <dataValidation allowBlank="1" showInputMessage="1" showErrorMessage="1" prompt="De existir desvío, explicar razones." sqref="B35:J35" xr:uid="{89B4A5E5-1737-41FF-8952-265A375FE513}"/>
    <dataValidation allowBlank="1" showInputMessage="1" showErrorMessage="1" prompt="1. Describir lo plasmado en el presupuesto_x000a_2. Describir lo alcanzado en términos financieros y de producción " sqref="B34:J34" xr:uid="{4C56852E-0480-48AF-AD42-D44F2EF97F5D}"/>
    <dataValidation allowBlank="1" showInputMessage="1" showErrorMessage="1" prompt="Nombre del producto" sqref="B32:J32" xr:uid="{91CB4404-F032-46AE-AD39-BA6630ED8236}"/>
    <dataValidation allowBlank="1" showInputMessage="1" showErrorMessage="1" prompt="¿A quién va dirigido el programa?, ¿qué característica tiene esta población que requiere ser beneficiada?" sqref="B20:J20" xr:uid="{D2E3712B-F56A-4C79-BCC5-65604876FEB6}"/>
    <dataValidation allowBlank="1" showInputMessage="1" prompt="Nombre del capítulo" sqref="B8:J10" xr:uid="{A148890D-230B-4578-A316-3FEC18E2BB49}"/>
    <dataValidation allowBlank="1" sqref="A8" xr:uid="{AE320802-1317-40E5-9351-5576AA20BC73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5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39997558519241921"/>
  </sheetPr>
  <dimension ref="A1:R47"/>
  <sheetViews>
    <sheetView showGridLines="0" topLeftCell="A24" zoomScale="130" zoomScaleNormal="130" workbookViewId="0">
      <selection activeCell="B8" sqref="B8:J8"/>
    </sheetView>
  </sheetViews>
  <sheetFormatPr baseColWidth="10" defaultColWidth="11.42578125" defaultRowHeight="15" x14ac:dyDescent="0.25"/>
  <cols>
    <col min="1" max="1" width="23" style="5" customWidth="1"/>
    <col min="2" max="2" width="13.7109375" style="5" bestFit="1" customWidth="1"/>
    <col min="3" max="9" width="12.7109375" style="5" customWidth="1"/>
    <col min="10" max="10" width="15" style="5" customWidth="1"/>
    <col min="11" max="11" width="15.140625" customWidth="1"/>
    <col min="12" max="12" width="20.85546875" hidden="1" customWidth="1"/>
    <col min="13" max="13" width="0" hidden="1" customWidth="1"/>
    <col min="14" max="14" width="2.42578125" customWidth="1"/>
    <col min="15" max="15" width="14.28515625" customWidth="1"/>
    <col min="16" max="16" width="15.28515625" customWidth="1"/>
    <col min="18" max="18" width="14.140625" customWidth="1"/>
  </cols>
  <sheetData>
    <row r="1" spans="1:10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0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0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0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0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0" ht="15.75" x14ac:dyDescent="0.25">
      <c r="A6" s="85" t="s">
        <v>70</v>
      </c>
      <c r="B6" s="86"/>
      <c r="C6" s="86"/>
      <c r="D6" s="86"/>
      <c r="E6" s="86"/>
      <c r="F6" s="86"/>
      <c r="G6" s="86"/>
      <c r="H6" s="86"/>
      <c r="I6" s="86"/>
      <c r="J6" s="87"/>
    </row>
    <row r="7" spans="1:10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0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0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0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0" ht="44.25" customHeight="1" x14ac:dyDescent="0.25">
      <c r="A11" s="3" t="s">
        <v>13</v>
      </c>
      <c r="B11" s="94" t="s">
        <v>71</v>
      </c>
      <c r="C11" s="95"/>
      <c r="D11" s="95"/>
      <c r="E11" s="95"/>
      <c r="F11" s="95"/>
      <c r="G11" s="95"/>
      <c r="H11" s="95"/>
      <c r="I11" s="95"/>
      <c r="J11" s="96"/>
    </row>
    <row r="12" spans="1:10" ht="49.5" customHeight="1" x14ac:dyDescent="0.25">
      <c r="A12" s="3" t="s">
        <v>15</v>
      </c>
      <c r="B12" s="97" t="s">
        <v>16</v>
      </c>
      <c r="C12" s="98"/>
      <c r="D12" s="98"/>
      <c r="E12" s="98"/>
      <c r="F12" s="98"/>
      <c r="G12" s="98"/>
      <c r="H12" s="98"/>
      <c r="I12" s="98"/>
      <c r="J12" s="99"/>
    </row>
    <row r="13" spans="1:10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</row>
    <row r="14" spans="1:10" ht="27.75" customHeight="1" x14ac:dyDescent="0.25">
      <c r="A14" s="3" t="s">
        <v>18</v>
      </c>
      <c r="B14" s="22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</row>
    <row r="15" spans="1:10" ht="26.25" customHeight="1" x14ac:dyDescent="0.25">
      <c r="A15" s="3" t="s">
        <v>19</v>
      </c>
      <c r="B15" s="6">
        <v>3.5</v>
      </c>
      <c r="C15" s="100" t="str">
        <f>IFERROR(VLOOKUP(B15,'[1]Validacion datos'!A8:B26,2,FALSE),"")</f>
        <v>Estructura productiva sectorial y territorialmente adecuada, integrada competitivamente a la economía global y que aprovecha las oportunidades del mercado local.</v>
      </c>
      <c r="D15" s="100"/>
      <c r="E15" s="100"/>
      <c r="F15" s="100"/>
      <c r="G15" s="100"/>
      <c r="H15" s="100"/>
      <c r="I15" s="100"/>
      <c r="J15" s="100"/>
    </row>
    <row r="16" spans="1:10" ht="21.6" customHeight="1" x14ac:dyDescent="0.25">
      <c r="A16" s="3" t="s">
        <v>21</v>
      </c>
      <c r="B16" s="7" t="s">
        <v>22</v>
      </c>
      <c r="C16" s="100" t="str">
        <f>IFERROR(VLOOKUP(B16,'[1]Validacion datos'!D8:E64,2,FALSE),"")</f>
        <v>Consolidar un entorno adecuado que incentive la inversión para el desarrollo sostenible del sector minero</v>
      </c>
      <c r="D16" s="100"/>
      <c r="E16" s="100"/>
      <c r="F16" s="100"/>
      <c r="G16" s="100"/>
      <c r="H16" s="100"/>
      <c r="I16" s="100"/>
      <c r="J16" s="100"/>
    </row>
    <row r="17" spans="1:18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8" ht="29.25" customHeight="1" x14ac:dyDescent="0.25">
      <c r="A18" s="3" t="s">
        <v>24</v>
      </c>
      <c r="B18" s="94" t="s">
        <v>72</v>
      </c>
      <c r="C18" s="94"/>
      <c r="D18" s="94"/>
      <c r="E18" s="94"/>
      <c r="F18" s="94"/>
      <c r="G18" s="94"/>
      <c r="H18" s="94"/>
      <c r="I18" s="94"/>
      <c r="J18" s="108"/>
    </row>
    <row r="19" spans="1:18" ht="33" customHeight="1" x14ac:dyDescent="0.25">
      <c r="A19" s="8" t="s">
        <v>26</v>
      </c>
      <c r="B19" s="94" t="s">
        <v>73</v>
      </c>
      <c r="C19" s="94"/>
      <c r="D19" s="94"/>
      <c r="E19" s="94"/>
      <c r="F19" s="94"/>
      <c r="G19" s="94"/>
      <c r="H19" s="94"/>
      <c r="I19" s="94"/>
      <c r="J19" s="108"/>
    </row>
    <row r="20" spans="1:18" ht="34.5" customHeight="1" x14ac:dyDescent="0.25">
      <c r="A20" s="8" t="s">
        <v>28</v>
      </c>
      <c r="B20" s="94" t="s">
        <v>74</v>
      </c>
      <c r="C20" s="94"/>
      <c r="D20" s="94"/>
      <c r="E20" s="94"/>
      <c r="F20" s="94"/>
      <c r="G20" s="94"/>
      <c r="H20" s="94"/>
      <c r="I20" s="94"/>
      <c r="J20" s="108"/>
    </row>
    <row r="21" spans="1:18" ht="40.5" customHeight="1" x14ac:dyDescent="0.25">
      <c r="A21" s="8" t="s">
        <v>30</v>
      </c>
      <c r="B21" s="94" t="s">
        <v>75</v>
      </c>
      <c r="C21" s="94"/>
      <c r="D21" s="94"/>
      <c r="E21" s="94"/>
      <c r="F21" s="94"/>
      <c r="G21" s="94"/>
      <c r="H21" s="94"/>
      <c r="I21" s="94"/>
      <c r="J21" s="108"/>
    </row>
    <row r="22" spans="1:18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</row>
    <row r="23" spans="1:18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  <c r="O23" s="44"/>
    </row>
    <row r="24" spans="1:18" ht="1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  <c r="O24" s="44"/>
      <c r="P24" s="44"/>
      <c r="Q24" s="44"/>
      <c r="R24" s="44"/>
    </row>
    <row r="25" spans="1:18" x14ac:dyDescent="0.25">
      <c r="A25" s="101">
        <v>1000000</v>
      </c>
      <c r="B25" s="102"/>
      <c r="C25" s="103">
        <f>'[2]6817'!$C$25:$E$25</f>
        <v>3458284</v>
      </c>
      <c r="D25" s="104"/>
      <c r="E25" s="105"/>
      <c r="F25" s="103">
        <f>'[2]6817'!$F$25:$H$25</f>
        <v>3458283.56</v>
      </c>
      <c r="G25" s="104"/>
      <c r="H25" s="105"/>
      <c r="I25" s="106">
        <f>+F25/C25</f>
        <v>0.99999987276926938</v>
      </c>
      <c r="J25" s="107"/>
      <c r="O25" s="44"/>
    </row>
    <row r="26" spans="1:18" ht="15.75" x14ac:dyDescent="0.25">
      <c r="A26" s="88" t="s">
        <v>38</v>
      </c>
      <c r="B26" s="89"/>
      <c r="C26" s="89"/>
      <c r="D26" s="89"/>
      <c r="E26" s="89"/>
      <c r="F26" s="89"/>
      <c r="G26" s="89"/>
      <c r="H26" s="89"/>
      <c r="I26" s="89"/>
      <c r="J26" s="90"/>
    </row>
    <row r="27" spans="1:18" x14ac:dyDescent="0.25">
      <c r="A27" s="4"/>
      <c r="B27"/>
      <c r="C27" s="121" t="s">
        <v>119</v>
      </c>
      <c r="D27" s="122"/>
      <c r="E27" s="121" t="s">
        <v>128</v>
      </c>
      <c r="F27" s="122"/>
      <c r="G27" s="121" t="s">
        <v>129</v>
      </c>
      <c r="H27" s="121"/>
      <c r="I27" s="121" t="s">
        <v>40</v>
      </c>
      <c r="J27" s="123"/>
    </row>
    <row r="28" spans="1:18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</row>
    <row r="29" spans="1:18" ht="72.75" customHeight="1" x14ac:dyDescent="0.25">
      <c r="A29" s="52" t="s">
        <v>76</v>
      </c>
      <c r="B29" s="53" t="s">
        <v>77</v>
      </c>
      <c r="C29" s="12">
        <v>50</v>
      </c>
      <c r="D29" s="27">
        <f>3827754-219072</f>
        <v>3608682</v>
      </c>
      <c r="E29" s="12">
        <v>50</v>
      </c>
      <c r="F29" s="27">
        <f>+Tabla15[[#This Row],[Financiera
(B)]]</f>
        <v>3608682</v>
      </c>
      <c r="G29" s="14">
        <v>50</v>
      </c>
      <c r="H29" s="27">
        <v>3458283.56</v>
      </c>
      <c r="I29" s="15">
        <f>+Tabla15[[#This Row],[Física 
(E)]]/Tabla15[[#This Row],[Física
(C)]]</f>
        <v>1</v>
      </c>
      <c r="J29" s="16">
        <f>+Tabla15[[#This Row],[Financiera 
 (F)]]/Tabla15[[#This Row],[Financiera
(D)]]</f>
        <v>0.95832316618643598</v>
      </c>
      <c r="K29" s="65"/>
      <c r="M29" s="44"/>
      <c r="O29" s="66"/>
    </row>
    <row r="30" spans="1:18" ht="15.75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</row>
    <row r="31" spans="1:18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8" x14ac:dyDescent="0.25">
      <c r="A32" s="17" t="s">
        <v>54</v>
      </c>
      <c r="B32" s="94" t="s">
        <v>78</v>
      </c>
      <c r="C32" s="94"/>
      <c r="D32" s="94"/>
      <c r="E32" s="94"/>
      <c r="F32" s="94"/>
      <c r="G32" s="94"/>
      <c r="H32" s="94"/>
      <c r="I32" s="94"/>
      <c r="J32" s="108"/>
    </row>
    <row r="33" spans="1:13" ht="30" x14ac:dyDescent="0.25">
      <c r="A33" s="17" t="s">
        <v>56</v>
      </c>
      <c r="B33" s="94" t="s">
        <v>79</v>
      </c>
      <c r="C33" s="94"/>
      <c r="D33" s="94"/>
      <c r="E33" s="94"/>
      <c r="F33" s="94"/>
      <c r="G33" s="94"/>
      <c r="H33" s="94"/>
      <c r="I33" s="94"/>
      <c r="J33" s="108"/>
    </row>
    <row r="34" spans="1:13" x14ac:dyDescent="0.25">
      <c r="A34" s="17" t="s">
        <v>58</v>
      </c>
      <c r="B34" s="132" t="s">
        <v>135</v>
      </c>
      <c r="C34" s="132"/>
      <c r="D34" s="132"/>
      <c r="E34" s="132"/>
      <c r="F34" s="132"/>
      <c r="G34" s="132"/>
      <c r="H34" s="132"/>
      <c r="I34" s="132"/>
      <c r="J34" s="133"/>
      <c r="L34" s="48" t="s">
        <v>120</v>
      </c>
      <c r="M34" s="49"/>
    </row>
    <row r="35" spans="1:13" ht="50.1" customHeight="1" x14ac:dyDescent="0.25">
      <c r="A35" s="17" t="s">
        <v>59</v>
      </c>
      <c r="B35" s="94" t="s">
        <v>134</v>
      </c>
      <c r="C35" s="139"/>
      <c r="D35" s="139"/>
      <c r="E35" s="139"/>
      <c r="F35" s="139"/>
      <c r="G35" s="139"/>
      <c r="H35" s="139"/>
      <c r="I35" s="139"/>
      <c r="J35" s="140"/>
      <c r="L35" s="49" t="s">
        <v>121</v>
      </c>
      <c r="M35" s="49"/>
    </row>
    <row r="36" spans="1:13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3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3" ht="27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3" ht="13.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3" ht="30.75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1" spans="1:13" x14ac:dyDescent="0.25">
      <c r="B41" s="36"/>
      <c r="C41" s="36"/>
    </row>
    <row r="42" spans="1:13" x14ac:dyDescent="0.25">
      <c r="A42" s="26" t="s">
        <v>63</v>
      </c>
      <c r="B42" s="40">
        <f>+A25</f>
        <v>1000000</v>
      </c>
      <c r="C42" s="36"/>
      <c r="D42" s="34"/>
      <c r="E42" s="34"/>
      <c r="F42" s="34"/>
      <c r="H42" s="34"/>
      <c r="I42" s="34"/>
      <c r="J42" s="34"/>
    </row>
    <row r="43" spans="1:13" x14ac:dyDescent="0.25">
      <c r="A43" s="26" t="s">
        <v>64</v>
      </c>
      <c r="B43" s="40">
        <f>+C25</f>
        <v>3458284</v>
      </c>
      <c r="C43" s="36"/>
      <c r="D43" s="33"/>
      <c r="E43" s="33" t="s">
        <v>65</v>
      </c>
      <c r="F43" s="33"/>
      <c r="H43" s="33"/>
      <c r="I43" s="33" t="s">
        <v>66</v>
      </c>
      <c r="J43" s="33"/>
    </row>
    <row r="44" spans="1:13" x14ac:dyDescent="0.25">
      <c r="A44" s="26" t="s">
        <v>67</v>
      </c>
      <c r="B44" s="40">
        <f>+F25</f>
        <v>3458283.56</v>
      </c>
      <c r="C44" s="36"/>
      <c r="D44" s="32"/>
      <c r="E44" s="32" t="s">
        <v>68</v>
      </c>
      <c r="F44" s="32"/>
      <c r="H44" s="32"/>
      <c r="I44" s="32" t="s">
        <v>69</v>
      </c>
      <c r="J44" s="32"/>
    </row>
    <row r="45" spans="1:13" x14ac:dyDescent="0.25">
      <c r="B45" s="36"/>
      <c r="C45" s="36"/>
    </row>
    <row r="46" spans="1:13" x14ac:dyDescent="0.25">
      <c r="B46" s="36"/>
      <c r="C46" s="36"/>
    </row>
    <row r="47" spans="1:13" x14ac:dyDescent="0.25">
      <c r="B47" s="36"/>
      <c r="C47" s="36"/>
    </row>
  </sheetData>
  <mergeCells count="48">
    <mergeCell ref="A37:J37"/>
    <mergeCell ref="A38:J38"/>
    <mergeCell ref="A40:J40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phoneticPr fontId="22" type="noConversion"/>
  <dataValidations xWindow="1546" yWindow="1269" count="15">
    <dataValidation allowBlank="1" sqref="A8" xr:uid="{00000000-0002-0000-0400-000000000000}"/>
    <dataValidation allowBlank="1" showInputMessage="1" prompt="Nombre del capítulo" sqref="B8:J10" xr:uid="{00000000-0002-0000-0400-000001000000}"/>
    <dataValidation allowBlank="1" showInputMessage="1" showErrorMessage="1" prompt="¿A quién va dirigido el programa?, ¿qué característica tiene esta población que requiere ser beneficiada?" sqref="B20:J20" xr:uid="{00000000-0002-0000-0400-000002000000}"/>
    <dataValidation allowBlank="1" showInputMessage="1" showErrorMessage="1" prompt="Nombre del producto" sqref="B32:J32" xr:uid="{00000000-0002-0000-0400-000003000000}"/>
    <dataValidation allowBlank="1" showInputMessage="1" showErrorMessage="1" prompt="1. Describir lo plasmado en el presupuesto_x000a_2. Describir lo alcanzado en términos financieros y de producción " sqref="B34:J34" xr:uid="{00000000-0002-0000-0400-000004000000}"/>
    <dataValidation allowBlank="1" showInputMessage="1" showErrorMessage="1" prompt="De existir desvío, explicar razones." sqref="B35:J35" xr:uid="{00000000-0002-0000-0400-000005000000}"/>
    <dataValidation allowBlank="1" showInputMessage="1" showErrorMessage="1" prompt="Oportunidades de mejora identificadas" sqref="A38:J39" xr:uid="{00000000-0002-0000-0400-000006000000}"/>
    <dataValidation allowBlank="1" showInputMessage="1" showErrorMessage="1" prompt="Presupuesto del programa" sqref="A25:C25 F25" xr:uid="{21AF4BD7-3CF6-424A-9F04-BC04E7B9A364}"/>
    <dataValidation allowBlank="1" showInputMessage="1" showErrorMessage="1" prompt="¿En qué consiste el programa?" sqref="B33:J33 B19:J19" xr:uid="{00000000-0002-0000-0400-000008000000}"/>
    <dataValidation allowBlank="1" showInputMessage="1" showErrorMessage="1" prompt="Nombre de cada producto" sqref="A28:A29" xr:uid="{00000000-0002-0000-0400-000009000000}"/>
    <dataValidation allowBlank="1" showInputMessage="1" showErrorMessage="1" prompt="Nombre del indicador" sqref="B28:B29" xr:uid="{00000000-0002-0000-0400-00000A000000}"/>
    <dataValidation allowBlank="1" showInputMessage="1" showErrorMessage="1" prompt="Meta anual del indicador" sqref="E28 C28" xr:uid="{00000000-0002-0000-0400-00000B000000}"/>
    <dataValidation allowBlank="1" showInputMessage="1" showErrorMessage="1" prompt="Monto presupuestado para el producto" sqref="F28 C29:F29 D28" xr:uid="{00000000-0002-0000-0400-00000C000000}"/>
    <dataValidation allowBlank="1" showInputMessage="1" showErrorMessage="1" prompt="Meta alcanzada en el trimestre" sqref="G28:G29" xr:uid="{00000000-0002-0000-0400-00000D000000}"/>
    <dataValidation allowBlank="1" showInputMessage="1" showErrorMessage="1" prompt="Monto ejecutado en el trimestre" sqref="H28:H29" xr:uid="{00000000-0002-0000-0400-00000E000000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5" orientation="portrait" r:id="rId1"/>
  <colBreaks count="1" manualBreakCount="1">
    <brk id="10" max="1048575" man="1"/>
  </col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20579-9065-481C-B949-6A3724475852}">
  <sheetPr>
    <tabColor theme="9" tint="0.39997558519241921"/>
  </sheetPr>
  <dimension ref="A1:O47"/>
  <sheetViews>
    <sheetView showGridLines="0" topLeftCell="A21" zoomScale="130" zoomScaleNormal="130" workbookViewId="0">
      <selection activeCell="B9" sqref="B9:J9"/>
    </sheetView>
  </sheetViews>
  <sheetFormatPr baseColWidth="10" defaultColWidth="11.42578125" defaultRowHeight="15" x14ac:dyDescent="0.25"/>
  <cols>
    <col min="1" max="1" width="23" style="5" customWidth="1"/>
    <col min="2" max="2" width="18.42578125" style="5" customWidth="1"/>
    <col min="3" max="9" width="12.7109375" style="5" customWidth="1"/>
    <col min="10" max="10" width="15.5703125" style="5" customWidth="1"/>
    <col min="13" max="13" width="15" customWidth="1"/>
    <col min="15" max="15" width="14" customWidth="1"/>
  </cols>
  <sheetData>
    <row r="1" spans="1:10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0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0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0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0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0" ht="15.75" x14ac:dyDescent="0.25">
      <c r="A6" s="85" t="s">
        <v>5</v>
      </c>
      <c r="B6" s="86"/>
      <c r="C6" s="86"/>
      <c r="D6" s="86"/>
      <c r="E6" s="86"/>
      <c r="F6" s="86"/>
      <c r="G6" s="86"/>
      <c r="H6" s="86"/>
      <c r="I6" s="86"/>
      <c r="J6" s="87"/>
    </row>
    <row r="7" spans="1:10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0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0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0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0" ht="44.25" customHeight="1" x14ac:dyDescent="0.25">
      <c r="A11" s="3" t="s">
        <v>13</v>
      </c>
      <c r="B11" s="136" t="s">
        <v>14</v>
      </c>
      <c r="C11" s="137"/>
      <c r="D11" s="137"/>
      <c r="E11" s="137"/>
      <c r="F11" s="137"/>
      <c r="G11" s="137"/>
      <c r="H11" s="137"/>
      <c r="I11" s="137"/>
      <c r="J11" s="138"/>
    </row>
    <row r="12" spans="1:10" ht="49.5" customHeight="1" x14ac:dyDescent="0.25">
      <c r="A12" s="3" t="s">
        <v>15</v>
      </c>
      <c r="B12" s="97" t="s">
        <v>16</v>
      </c>
      <c r="C12" s="98"/>
      <c r="D12" s="98"/>
      <c r="E12" s="98"/>
      <c r="F12" s="98"/>
      <c r="G12" s="98"/>
      <c r="H12" s="98"/>
      <c r="I12" s="98"/>
      <c r="J12" s="99"/>
    </row>
    <row r="13" spans="1:10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</row>
    <row r="14" spans="1:10" ht="27.75" customHeight="1" x14ac:dyDescent="0.25">
      <c r="A14" s="3" t="s">
        <v>18</v>
      </c>
      <c r="B14" s="22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</row>
    <row r="15" spans="1:10" ht="26.25" customHeight="1" x14ac:dyDescent="0.25">
      <c r="A15" s="3" t="s">
        <v>19</v>
      </c>
      <c r="B15" s="6">
        <v>3.5</v>
      </c>
      <c r="C15" s="141" t="str">
        <f>IFERROR(VLOOKUP(B15,'[1]Validacion datos'!A8:B26,2,FALSE),"")</f>
        <v>Estructura productiva sectorial y territorialmente adecuada, integrada competitivamente a la economía global y que aprovecha las oportunidades del mercado local.</v>
      </c>
      <c r="D15" s="141"/>
      <c r="E15" s="141"/>
      <c r="F15" s="141"/>
      <c r="G15" s="141"/>
      <c r="H15" s="141"/>
      <c r="I15" s="141"/>
      <c r="J15" s="141"/>
    </row>
    <row r="16" spans="1:10" x14ac:dyDescent="0.25">
      <c r="A16" s="3" t="s">
        <v>21</v>
      </c>
      <c r="B16" s="7" t="s">
        <v>22</v>
      </c>
      <c r="C16" s="142" t="str">
        <f>IFERROR(VLOOKUP(B16,'[1]Validacion datos'!D8:E64,2,FALSE),"")</f>
        <v>Consolidar un entorno adecuado que incentive la inversión para el desarrollo sostenible del sector minero</v>
      </c>
      <c r="D16" s="142"/>
      <c r="E16" s="142"/>
      <c r="F16" s="142"/>
      <c r="G16" s="142"/>
      <c r="H16" s="142"/>
      <c r="I16" s="142"/>
      <c r="J16" s="142"/>
    </row>
    <row r="17" spans="1:15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5" ht="29.25" customHeight="1" x14ac:dyDescent="0.25">
      <c r="A18" s="3" t="s">
        <v>24</v>
      </c>
      <c r="B18" s="94" t="s">
        <v>80</v>
      </c>
      <c r="C18" s="94"/>
      <c r="D18" s="94"/>
      <c r="E18" s="94"/>
      <c r="F18" s="94"/>
      <c r="G18" s="94"/>
      <c r="H18" s="94"/>
      <c r="I18" s="94"/>
      <c r="J18" s="108"/>
    </row>
    <row r="19" spans="1:15" ht="45.75" customHeight="1" x14ac:dyDescent="0.25">
      <c r="A19" s="8" t="s">
        <v>26</v>
      </c>
      <c r="B19" s="143" t="s">
        <v>81</v>
      </c>
      <c r="C19" s="143"/>
      <c r="D19" s="143"/>
      <c r="E19" s="143"/>
      <c r="F19" s="143"/>
      <c r="G19" s="143"/>
      <c r="H19" s="143"/>
      <c r="I19" s="143"/>
      <c r="J19" s="144"/>
    </row>
    <row r="20" spans="1:15" ht="34.5" customHeight="1" x14ac:dyDescent="0.25">
      <c r="A20" s="8" t="s">
        <v>28</v>
      </c>
      <c r="B20" s="94" t="s">
        <v>29</v>
      </c>
      <c r="C20" s="94"/>
      <c r="D20" s="94"/>
      <c r="E20" s="94"/>
      <c r="F20" s="94"/>
      <c r="G20" s="94"/>
      <c r="H20" s="94"/>
      <c r="I20" s="94"/>
      <c r="J20" s="108"/>
    </row>
    <row r="21" spans="1:15" ht="60" customHeight="1" x14ac:dyDescent="0.25">
      <c r="A21" s="8" t="s">
        <v>30</v>
      </c>
      <c r="B21" s="143" t="s">
        <v>82</v>
      </c>
      <c r="C21" s="143"/>
      <c r="D21" s="143"/>
      <c r="E21" s="143"/>
      <c r="F21" s="143"/>
      <c r="G21" s="143"/>
      <c r="H21" s="143"/>
      <c r="I21" s="143"/>
      <c r="J21" s="144"/>
    </row>
    <row r="22" spans="1:15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</row>
    <row r="23" spans="1:15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</row>
    <row r="24" spans="1:15" ht="1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</row>
    <row r="25" spans="1:15" x14ac:dyDescent="0.25">
      <c r="A25" s="101">
        <v>1000000</v>
      </c>
      <c r="B25" s="102"/>
      <c r="C25" s="103">
        <f>'[2]6819'!$C$25:$E$25</f>
        <v>261661</v>
      </c>
      <c r="D25" s="104"/>
      <c r="E25" s="105"/>
      <c r="F25" s="103">
        <f>'[2]6819'!$F$25:$H$25</f>
        <v>261660.87</v>
      </c>
      <c r="G25" s="104"/>
      <c r="H25" s="105"/>
      <c r="I25" s="106">
        <f>+F25/C25</f>
        <v>0.99999950317395403</v>
      </c>
      <c r="J25" s="107"/>
      <c r="L25" s="46"/>
      <c r="N25" s="46"/>
      <c r="O25" s="46"/>
    </row>
    <row r="26" spans="1:15" ht="15.75" x14ac:dyDescent="0.25">
      <c r="A26" s="88" t="s">
        <v>38</v>
      </c>
      <c r="B26" s="89"/>
      <c r="C26" s="89"/>
      <c r="D26" s="89"/>
      <c r="E26" s="89"/>
      <c r="F26" s="89"/>
      <c r="G26" s="89"/>
      <c r="H26" s="89"/>
      <c r="I26" s="89"/>
      <c r="J26" s="90"/>
    </row>
    <row r="27" spans="1:15" x14ac:dyDescent="0.25">
      <c r="A27" s="4"/>
      <c r="B27"/>
      <c r="C27" s="121" t="s">
        <v>118</v>
      </c>
      <c r="D27" s="122"/>
      <c r="E27" s="121" t="s">
        <v>128</v>
      </c>
      <c r="F27" s="122"/>
      <c r="G27" s="121" t="s">
        <v>129</v>
      </c>
      <c r="H27" s="121"/>
      <c r="I27" s="121" t="s">
        <v>40</v>
      </c>
      <c r="J27" s="123"/>
    </row>
    <row r="28" spans="1:15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</row>
    <row r="29" spans="1:15" ht="93" customHeight="1" x14ac:dyDescent="0.25">
      <c r="A29" s="50" t="s">
        <v>83</v>
      </c>
      <c r="B29" s="51" t="s">
        <v>84</v>
      </c>
      <c r="C29" s="12">
        <v>48</v>
      </c>
      <c r="D29" s="27">
        <v>271536</v>
      </c>
      <c r="E29" s="12">
        <v>48</v>
      </c>
      <c r="F29" s="27">
        <v>271536</v>
      </c>
      <c r="G29" s="38">
        <v>48</v>
      </c>
      <c r="H29" s="27">
        <v>261660.87</v>
      </c>
      <c r="I29" s="15">
        <f>+Tabla159[[#This Row],[Física 
(E)]]/Tabla159[[#This Row],[Física
(C)]]</f>
        <v>1</v>
      </c>
      <c r="J29" s="16">
        <f>+Tabla159[[#This Row],[Financiera 
 (F)]]/Tabla159[[#This Row],[Financiera
(D)]]</f>
        <v>0.96363233604383947</v>
      </c>
    </row>
    <row r="30" spans="1:15" ht="15.75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</row>
    <row r="31" spans="1:15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5" x14ac:dyDescent="0.25">
      <c r="A32" s="17" t="s">
        <v>54</v>
      </c>
      <c r="B32" s="94" t="s">
        <v>83</v>
      </c>
      <c r="C32" s="94"/>
      <c r="D32" s="94"/>
      <c r="E32" s="94"/>
      <c r="F32" s="94"/>
      <c r="G32" s="94"/>
      <c r="H32" s="94"/>
      <c r="I32" s="94"/>
      <c r="J32" s="108"/>
      <c r="L32" s="44"/>
    </row>
    <row r="33" spans="1:10" ht="46.5" customHeight="1" x14ac:dyDescent="0.25">
      <c r="A33" s="17" t="s">
        <v>56</v>
      </c>
      <c r="B33" s="143" t="s">
        <v>85</v>
      </c>
      <c r="C33" s="143"/>
      <c r="D33" s="143"/>
      <c r="E33" s="143"/>
      <c r="F33" s="143"/>
      <c r="G33" s="143"/>
      <c r="H33" s="143"/>
      <c r="I33" s="143"/>
      <c r="J33" s="144"/>
    </row>
    <row r="34" spans="1:10" ht="39.75" customHeight="1" x14ac:dyDescent="0.25">
      <c r="A34" s="17" t="s">
        <v>58</v>
      </c>
      <c r="B34" s="145" t="s">
        <v>136</v>
      </c>
      <c r="C34" s="145"/>
      <c r="D34" s="145"/>
      <c r="E34" s="145"/>
      <c r="F34" s="145"/>
      <c r="G34" s="145"/>
      <c r="H34" s="145"/>
      <c r="I34" s="145"/>
      <c r="J34" s="146"/>
    </row>
    <row r="35" spans="1:10" ht="61.5" customHeight="1" x14ac:dyDescent="0.25">
      <c r="A35" s="17" t="s">
        <v>54</v>
      </c>
      <c r="B35" s="130" t="s">
        <v>124</v>
      </c>
      <c r="C35" s="130"/>
      <c r="D35" s="130"/>
      <c r="E35" s="130"/>
      <c r="F35" s="130"/>
      <c r="G35" s="130"/>
      <c r="H35" s="130"/>
      <c r="I35" s="130"/>
      <c r="J35" s="131"/>
    </row>
    <row r="36" spans="1:10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0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0" ht="27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0" ht="27.7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0.75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2" spans="1:10" x14ac:dyDescent="0.25">
      <c r="A42" s="26" t="s">
        <v>63</v>
      </c>
      <c r="B42" s="40">
        <f>+A25</f>
        <v>1000000</v>
      </c>
      <c r="D42" s="34"/>
      <c r="E42" s="34"/>
      <c r="F42" s="34"/>
      <c r="H42" s="34"/>
      <c r="I42" s="34"/>
      <c r="J42" s="34"/>
    </row>
    <row r="43" spans="1:10" x14ac:dyDescent="0.25">
      <c r="A43" s="26" t="s">
        <v>64</v>
      </c>
      <c r="B43" s="40">
        <f>+C25</f>
        <v>261661</v>
      </c>
      <c r="D43" s="33"/>
      <c r="E43" s="33" t="s">
        <v>65</v>
      </c>
      <c r="F43" s="33"/>
      <c r="H43" s="33"/>
      <c r="I43" s="33" t="s">
        <v>66</v>
      </c>
      <c r="J43" s="33"/>
    </row>
    <row r="44" spans="1:10" x14ac:dyDescent="0.25">
      <c r="A44" s="26" t="s">
        <v>67</v>
      </c>
      <c r="B44" s="40">
        <f>+F25</f>
        <v>261660.87</v>
      </c>
      <c r="D44" s="32"/>
      <c r="E44" s="32" t="s">
        <v>68</v>
      </c>
      <c r="F44" s="32"/>
      <c r="H44" s="32"/>
      <c r="I44" s="32" t="s">
        <v>69</v>
      </c>
      <c r="J44" s="32"/>
    </row>
    <row r="45" spans="1:10" x14ac:dyDescent="0.25">
      <c r="B45" s="36"/>
    </row>
    <row r="46" spans="1:10" x14ac:dyDescent="0.25">
      <c r="B46" s="36"/>
    </row>
    <row r="47" spans="1:10" x14ac:dyDescent="0.25">
      <c r="B47" s="36"/>
    </row>
  </sheetData>
  <mergeCells count="48">
    <mergeCell ref="A30:J30"/>
    <mergeCell ref="A31:J31"/>
    <mergeCell ref="B32:J32"/>
    <mergeCell ref="B33:J33"/>
    <mergeCell ref="B34:J34"/>
    <mergeCell ref="B35:J35"/>
    <mergeCell ref="A36:J36"/>
    <mergeCell ref="A37:J37"/>
    <mergeCell ref="A38:J38"/>
    <mergeCell ref="A40:J40"/>
    <mergeCell ref="A26:J26"/>
    <mergeCell ref="C27:D27"/>
    <mergeCell ref="E27:F27"/>
    <mergeCell ref="G27:H27"/>
    <mergeCell ref="I27:J27"/>
    <mergeCell ref="C16:J16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B11:J11"/>
    <mergeCell ref="B12:J12"/>
    <mergeCell ref="A13:J13"/>
    <mergeCell ref="C14:J14"/>
    <mergeCell ref="C15:J15"/>
    <mergeCell ref="B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</mergeCells>
  <dataValidations count="15">
    <dataValidation allowBlank="1" showInputMessage="1" showErrorMessage="1" prompt="Monto ejecutado en el trimestre" sqref="H28:H29" xr:uid="{1C6256AD-1FB4-4F80-B743-BB67C277804E}"/>
    <dataValidation allowBlank="1" showInputMessage="1" showErrorMessage="1" prompt="Meta alcanzada en el trimestre" sqref="G28:G29" xr:uid="{A571CD4F-954F-492A-B10E-AB7C09314771}"/>
    <dataValidation allowBlank="1" showInputMessage="1" showErrorMessage="1" prompt="Monto presupuestado para el producto" sqref="C29:F29 D28 F28" xr:uid="{70A1CF5E-D977-4231-A52C-A53D0F92EC07}"/>
    <dataValidation allowBlank="1" showInputMessage="1" showErrorMessage="1" prompt="Meta anual del indicador" sqref="E28 C28" xr:uid="{E0E57DBF-F072-4DEE-9614-2CFC1626D50B}"/>
    <dataValidation allowBlank="1" showInputMessage="1" showErrorMessage="1" prompt="Nombre del indicador" sqref="B28:B29" xr:uid="{C7D9FDBE-9FDB-45B2-AC10-18FB9A14158E}"/>
    <dataValidation allowBlank="1" showInputMessage="1" showErrorMessage="1" prompt="Nombre de cada producto" sqref="A28:A29" xr:uid="{68C8B04C-3AA7-4CD2-80AA-03B9250755C2}"/>
    <dataValidation allowBlank="1" showInputMessage="1" showErrorMessage="1" prompt="¿En qué consiste el programa?" sqref="B19 B33:J33" xr:uid="{74103365-2094-46B8-86E3-ABEC725DDEA5}"/>
    <dataValidation allowBlank="1" showInputMessage="1" showErrorMessage="1" prompt="Presupuesto del programa" sqref="A25:C25 F25" xr:uid="{714F1683-B110-4B93-904C-80ADDA1BBA0B}"/>
    <dataValidation allowBlank="1" showInputMessage="1" showErrorMessage="1" prompt="Oportunidades de mejora identificadas" sqref="A38:J39" xr:uid="{C168C9D9-A8E9-4914-93C7-23DC24891AE7}"/>
    <dataValidation allowBlank="1" showInputMessage="1" showErrorMessage="1" prompt="De existir desvío, explicar razones." sqref="B35:J35" xr:uid="{57EA7680-51A9-4695-9B23-3F00EC5B55C6}"/>
    <dataValidation allowBlank="1" showInputMessage="1" showErrorMessage="1" prompt="Nombre del producto" sqref="B32:J32" xr:uid="{5A739C06-FA61-41EC-BE3D-0FFB550ABB6B}"/>
    <dataValidation allowBlank="1" showInputMessage="1" showErrorMessage="1" prompt="¿A quién va dirigido el programa?, ¿qué característica tiene esta población que requiere ser beneficiada?" sqref="B20:J20" xr:uid="{FCA123DD-107E-4D13-B845-AFE87D64F802}"/>
    <dataValidation allowBlank="1" showInputMessage="1" prompt="Nombre del capítulo" sqref="B8:J10" xr:uid="{19515046-0D80-4D34-AD74-EE4F0F48E5C7}"/>
    <dataValidation allowBlank="1" sqref="A8" xr:uid="{41CEAD96-6072-40A6-9FFC-432607E150C3}"/>
    <dataValidation allowBlank="1" showInputMessage="1" showErrorMessage="1" prompt="1. Describir lo plasmado en el presupuesto_x000a_2. Describir lo alcanzado en términos financieros y de producción " sqref="B34:J34" xr:uid="{EA6496CC-0856-4B5E-865B-14E8F22566CD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5" fitToWidth="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9" tint="0.39997558519241921"/>
  </sheetPr>
  <dimension ref="A1:O45"/>
  <sheetViews>
    <sheetView showGridLines="0" topLeftCell="A19" zoomScale="115" zoomScaleNormal="115" workbookViewId="0">
      <selection activeCell="K29" sqref="K29"/>
    </sheetView>
  </sheetViews>
  <sheetFormatPr baseColWidth="10" defaultColWidth="11.42578125" defaultRowHeight="15" x14ac:dyDescent="0.25"/>
  <cols>
    <col min="1" max="1" width="23" style="5" customWidth="1"/>
    <col min="2" max="2" width="14.85546875" style="5" customWidth="1"/>
    <col min="3" max="5" width="12.7109375" style="5" customWidth="1"/>
    <col min="6" max="6" width="16.140625" style="5" customWidth="1"/>
    <col min="7" max="9" width="12.7109375" style="5" customWidth="1"/>
    <col min="10" max="10" width="17.85546875" style="5" customWidth="1"/>
    <col min="13" max="13" width="18.7109375" customWidth="1"/>
  </cols>
  <sheetData>
    <row r="1" spans="1:10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0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0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0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0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0" ht="15.75" x14ac:dyDescent="0.25">
      <c r="A6" s="85" t="s">
        <v>5</v>
      </c>
      <c r="B6" s="86"/>
      <c r="C6" s="86"/>
      <c r="D6" s="86"/>
      <c r="E6" s="86"/>
      <c r="F6" s="86"/>
      <c r="G6" s="86"/>
      <c r="H6" s="86"/>
      <c r="I6" s="86"/>
      <c r="J6" s="87"/>
    </row>
    <row r="7" spans="1:10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0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0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0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0" ht="44.25" customHeight="1" x14ac:dyDescent="0.25">
      <c r="A11" s="3" t="s">
        <v>13</v>
      </c>
      <c r="B11" s="97" t="s">
        <v>86</v>
      </c>
      <c r="C11" s="98"/>
      <c r="D11" s="98"/>
      <c r="E11" s="98"/>
      <c r="F11" s="98"/>
      <c r="G11" s="98"/>
      <c r="H11" s="98"/>
      <c r="I11" s="98"/>
      <c r="J11" s="99"/>
    </row>
    <row r="12" spans="1:10" ht="49.5" customHeight="1" x14ac:dyDescent="0.25">
      <c r="A12" s="3" t="s">
        <v>15</v>
      </c>
      <c r="B12" s="97" t="s">
        <v>16</v>
      </c>
      <c r="C12" s="98"/>
      <c r="D12" s="98"/>
      <c r="E12" s="98"/>
      <c r="F12" s="98"/>
      <c r="G12" s="98"/>
      <c r="H12" s="98"/>
      <c r="I12" s="98"/>
      <c r="J12" s="99"/>
    </row>
    <row r="13" spans="1:10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</row>
    <row r="14" spans="1:10" ht="27.75" customHeight="1" x14ac:dyDescent="0.25">
      <c r="A14" s="3" t="s">
        <v>18</v>
      </c>
      <c r="B14" s="22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</row>
    <row r="15" spans="1:10" ht="26.25" customHeight="1" x14ac:dyDescent="0.25">
      <c r="A15" s="3" t="s">
        <v>19</v>
      </c>
      <c r="B15" s="6">
        <v>3.5</v>
      </c>
      <c r="C15" s="149" t="str">
        <f>IFERROR(VLOOKUP(B15,'[1]Validacion datos'!A8:B26,2,FALSE),"")</f>
        <v>Estructura productiva sectorial y territorialmente adecuada, integrada competitivamente a la economía global y que aprovecha las oportunidades del mercado local.</v>
      </c>
      <c r="D15" s="149"/>
      <c r="E15" s="149"/>
      <c r="F15" s="149"/>
      <c r="G15" s="149"/>
      <c r="H15" s="149"/>
      <c r="I15" s="149"/>
      <c r="J15" s="149"/>
    </row>
    <row r="16" spans="1:10" ht="24.6" customHeight="1" x14ac:dyDescent="0.25">
      <c r="A16" s="3" t="s">
        <v>21</v>
      </c>
      <c r="B16" s="6" t="s">
        <v>22</v>
      </c>
      <c r="C16" s="149" t="str">
        <f>IFERROR(VLOOKUP(B16,'[1]Validacion datos'!D8:E64,2,FALSE),"")</f>
        <v>Consolidar un entorno adecuado que incentive la inversión para el desarrollo sostenible del sector minero</v>
      </c>
      <c r="D16" s="149"/>
      <c r="E16" s="149"/>
      <c r="F16" s="149"/>
      <c r="G16" s="149"/>
      <c r="H16" s="149"/>
      <c r="I16" s="149"/>
      <c r="J16" s="149"/>
    </row>
    <row r="17" spans="1:15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5" ht="29.25" customHeight="1" x14ac:dyDescent="0.25">
      <c r="A18" s="3" t="s">
        <v>24</v>
      </c>
      <c r="B18" s="150" t="s">
        <v>87</v>
      </c>
      <c r="C18" s="150"/>
      <c r="D18" s="150"/>
      <c r="E18" s="150"/>
      <c r="F18" s="150"/>
      <c r="G18" s="150"/>
      <c r="H18" s="150"/>
      <c r="I18" s="150"/>
      <c r="J18" s="151"/>
    </row>
    <row r="19" spans="1:15" ht="33" customHeight="1" x14ac:dyDescent="0.25">
      <c r="A19" s="8" t="s">
        <v>26</v>
      </c>
      <c r="B19" s="94" t="s">
        <v>88</v>
      </c>
      <c r="C19" s="94"/>
      <c r="D19" s="94"/>
      <c r="E19" s="94"/>
      <c r="F19" s="94"/>
      <c r="G19" s="94"/>
      <c r="H19" s="94"/>
      <c r="I19" s="94"/>
      <c r="J19" s="108"/>
    </row>
    <row r="20" spans="1:15" ht="34.5" customHeight="1" x14ac:dyDescent="0.25">
      <c r="A20" s="8" t="s">
        <v>28</v>
      </c>
      <c r="B20" s="94" t="s">
        <v>29</v>
      </c>
      <c r="C20" s="94"/>
      <c r="D20" s="94"/>
      <c r="E20" s="94"/>
      <c r="F20" s="94"/>
      <c r="G20" s="94"/>
      <c r="H20" s="94"/>
      <c r="I20" s="94"/>
      <c r="J20" s="108"/>
    </row>
    <row r="21" spans="1:15" ht="60" customHeight="1" x14ac:dyDescent="0.25">
      <c r="A21" s="8" t="s">
        <v>30</v>
      </c>
      <c r="B21" s="130" t="s">
        <v>89</v>
      </c>
      <c r="C21" s="130"/>
      <c r="D21" s="130"/>
      <c r="E21" s="130"/>
      <c r="F21" s="130"/>
      <c r="G21" s="130"/>
      <c r="H21" s="130"/>
      <c r="I21" s="130"/>
      <c r="J21" s="131"/>
      <c r="M21" s="44"/>
    </row>
    <row r="22" spans="1:15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  <c r="M22" s="44"/>
    </row>
    <row r="23" spans="1:15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  <c r="M23" s="44"/>
    </row>
    <row r="24" spans="1:15" ht="1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</row>
    <row r="25" spans="1:15" x14ac:dyDescent="0.25">
      <c r="A25" s="101">
        <v>55391300</v>
      </c>
      <c r="B25" s="102"/>
      <c r="C25" s="103">
        <f>'[2]7706'!$C$25:$E$25</f>
        <v>60989941</v>
      </c>
      <c r="D25" s="104"/>
      <c r="E25" s="105"/>
      <c r="F25" s="103" cm="1">
        <f t="array" ref="F25">+Tabla1[Financiera 
 (F)]</f>
        <v>60988438.25</v>
      </c>
      <c r="G25" s="104"/>
      <c r="H25" s="105"/>
      <c r="I25" s="106">
        <f>+F25/C25</f>
        <v>0.99997536069103587</v>
      </c>
      <c r="J25" s="107"/>
    </row>
    <row r="26" spans="1:15" ht="15.75" x14ac:dyDescent="0.25">
      <c r="A26" s="88" t="s">
        <v>38</v>
      </c>
      <c r="B26" s="89"/>
      <c r="C26" s="89"/>
      <c r="D26" s="89"/>
      <c r="E26" s="89"/>
      <c r="F26" s="89"/>
      <c r="G26" s="89"/>
      <c r="H26" s="89"/>
      <c r="I26" s="89"/>
      <c r="J26" s="90"/>
      <c r="M26" s="44"/>
    </row>
    <row r="27" spans="1:15" x14ac:dyDescent="0.25">
      <c r="A27" s="4"/>
      <c r="B27"/>
      <c r="C27" s="121" t="s">
        <v>122</v>
      </c>
      <c r="D27" s="122"/>
      <c r="E27" s="121" t="s">
        <v>128</v>
      </c>
      <c r="F27" s="122"/>
      <c r="G27" s="121" t="s">
        <v>129</v>
      </c>
      <c r="H27" s="121"/>
      <c r="I27" s="121" t="s">
        <v>40</v>
      </c>
      <c r="J27" s="123"/>
      <c r="M27" s="44"/>
    </row>
    <row r="28" spans="1:15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  <c r="M28" s="44"/>
    </row>
    <row r="29" spans="1:15" ht="67.5" customHeight="1" x14ac:dyDescent="0.25">
      <c r="A29" s="52" t="s">
        <v>90</v>
      </c>
      <c r="B29" s="53" t="s">
        <v>91</v>
      </c>
      <c r="C29" s="37">
        <v>4</v>
      </c>
      <c r="D29" s="27">
        <v>55267440</v>
      </c>
      <c r="E29" s="37">
        <v>4</v>
      </c>
      <c r="F29" s="27">
        <v>58853649</v>
      </c>
      <c r="G29" s="38">
        <v>4</v>
      </c>
      <c r="H29" s="27">
        <v>60988438.25</v>
      </c>
      <c r="I29" s="15">
        <f>+Tabla1[[#This Row],[Física 
(E)]]/Tabla1[[#This Row],[Física
(C)]]</f>
        <v>1</v>
      </c>
      <c r="J29" s="29">
        <f>+Tabla1[[#This Row],[Financiera 
 (F)]]/Tabla1[[#This Row],[Financiera
(D)]]</f>
        <v>1.0362728443566855</v>
      </c>
      <c r="K29" s="47"/>
      <c r="L29" s="46"/>
      <c r="M29" s="46"/>
      <c r="N29" s="46"/>
      <c r="O29" s="46"/>
    </row>
    <row r="30" spans="1:15" ht="18" customHeight="1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</row>
    <row r="31" spans="1:15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5" ht="30" customHeight="1" x14ac:dyDescent="0.25">
      <c r="A32" s="17" t="s">
        <v>54</v>
      </c>
      <c r="B32" s="130" t="s">
        <v>92</v>
      </c>
      <c r="C32" s="130"/>
      <c r="D32" s="130"/>
      <c r="E32" s="130"/>
      <c r="F32" s="130"/>
      <c r="G32" s="130"/>
      <c r="H32" s="130"/>
      <c r="I32" s="130"/>
      <c r="J32" s="131"/>
    </row>
    <row r="33" spans="1:11" ht="30" customHeight="1" x14ac:dyDescent="0.25">
      <c r="A33" s="17" t="s">
        <v>56</v>
      </c>
      <c r="B33" s="94" t="s">
        <v>88</v>
      </c>
      <c r="C33" s="94"/>
      <c r="D33" s="94"/>
      <c r="E33" s="94"/>
      <c r="F33" s="94"/>
      <c r="G33" s="94"/>
      <c r="H33" s="94"/>
      <c r="I33" s="94"/>
      <c r="J33" s="108"/>
    </row>
    <row r="34" spans="1:11" ht="28.5" customHeight="1" x14ac:dyDescent="0.25">
      <c r="A34" s="17" t="s">
        <v>58</v>
      </c>
      <c r="B34" s="132" t="s">
        <v>137</v>
      </c>
      <c r="C34" s="132"/>
      <c r="D34" s="132"/>
      <c r="E34" s="132"/>
      <c r="F34" s="132"/>
      <c r="G34" s="132"/>
      <c r="H34" s="132"/>
      <c r="I34" s="132"/>
      <c r="J34" s="133"/>
      <c r="K34" s="46"/>
    </row>
    <row r="35" spans="1:11" ht="57.75" customHeight="1" x14ac:dyDescent="0.25">
      <c r="A35" s="17" t="s">
        <v>59</v>
      </c>
      <c r="B35" s="147" t="s">
        <v>125</v>
      </c>
      <c r="C35" s="147"/>
      <c r="D35" s="147"/>
      <c r="E35" s="147"/>
      <c r="F35" s="147"/>
      <c r="G35" s="147"/>
      <c r="H35" s="147"/>
      <c r="I35" s="147"/>
      <c r="J35" s="148"/>
    </row>
    <row r="36" spans="1:11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1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1" ht="27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1" ht="12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1" ht="21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1" spans="1:11" ht="24" customHeight="1" x14ac:dyDescent="0.25">
      <c r="B41" s="36"/>
    </row>
    <row r="42" spans="1:11" x14ac:dyDescent="0.25">
      <c r="A42" s="26" t="s">
        <v>63</v>
      </c>
      <c r="B42" s="40">
        <f>+A25</f>
        <v>55391300</v>
      </c>
      <c r="D42" s="34"/>
      <c r="E42" s="34"/>
      <c r="F42" s="34"/>
      <c r="H42" s="34"/>
      <c r="I42" s="34"/>
      <c r="J42" s="34"/>
    </row>
    <row r="43" spans="1:11" x14ac:dyDescent="0.25">
      <c r="A43" s="26" t="s">
        <v>64</v>
      </c>
      <c r="B43" s="40">
        <f>+C25</f>
        <v>60989941</v>
      </c>
      <c r="D43" s="33"/>
      <c r="E43" s="33" t="s">
        <v>65</v>
      </c>
      <c r="F43" s="33"/>
      <c r="H43" s="33"/>
      <c r="I43" s="33" t="s">
        <v>66</v>
      </c>
      <c r="J43" s="33"/>
    </row>
    <row r="44" spans="1:11" x14ac:dyDescent="0.25">
      <c r="A44" s="26" t="s">
        <v>93</v>
      </c>
      <c r="B44" s="40">
        <v>87454755.790000007</v>
      </c>
      <c r="D44" s="32"/>
      <c r="E44" s="32" t="s">
        <v>68</v>
      </c>
      <c r="F44" s="32"/>
      <c r="H44" s="32"/>
      <c r="I44" s="32" t="s">
        <v>69</v>
      </c>
      <c r="J44" s="32"/>
    </row>
    <row r="45" spans="1:11" x14ac:dyDescent="0.25">
      <c r="B45" s="36"/>
    </row>
  </sheetData>
  <mergeCells count="48">
    <mergeCell ref="C15:J15"/>
    <mergeCell ref="A36:J36"/>
    <mergeCell ref="A37:J37"/>
    <mergeCell ref="A38:J38"/>
    <mergeCell ref="A40:J40"/>
    <mergeCell ref="C16:J16"/>
    <mergeCell ref="A17:J17"/>
    <mergeCell ref="B18:J18"/>
    <mergeCell ref="B19:J19"/>
    <mergeCell ref="B20:J20"/>
    <mergeCell ref="B21:J21"/>
    <mergeCell ref="A30:J30"/>
    <mergeCell ref="A22:J22"/>
    <mergeCell ref="A23:J23"/>
    <mergeCell ref="A24:B24"/>
    <mergeCell ref="I24:J24"/>
    <mergeCell ref="C24:E24"/>
    <mergeCell ref="F24:H24"/>
    <mergeCell ref="B32:J32"/>
    <mergeCell ref="B33:J33"/>
    <mergeCell ref="B34:J34"/>
    <mergeCell ref="B35:J35"/>
    <mergeCell ref="A25:B25"/>
    <mergeCell ref="I25:J25"/>
    <mergeCell ref="A26:J26"/>
    <mergeCell ref="C27:D27"/>
    <mergeCell ref="G27:H27"/>
    <mergeCell ref="I27:J27"/>
    <mergeCell ref="C25:E25"/>
    <mergeCell ref="F25:H25"/>
    <mergeCell ref="E27:F27"/>
    <mergeCell ref="A31:J31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8:J8"/>
    <mergeCell ref="B11:J11"/>
    <mergeCell ref="B12:J12"/>
    <mergeCell ref="A13:J13"/>
    <mergeCell ref="C14:J14"/>
    <mergeCell ref="B9:J9"/>
    <mergeCell ref="B10:J10"/>
  </mergeCells>
  <phoneticPr fontId="22" type="noConversion"/>
  <dataValidations count="15">
    <dataValidation allowBlank="1" showInputMessage="1" showErrorMessage="1" prompt="Monto ejecutado en el trimestre" sqref="H28" xr:uid="{00000000-0002-0000-0000-000000000000}"/>
    <dataValidation allowBlank="1" showInputMessage="1" showErrorMessage="1" prompt="Meta alcanzada en el trimestre" sqref="G28:G29 H29" xr:uid="{00000000-0002-0000-0000-000001000000}"/>
    <dataValidation allowBlank="1" showInputMessage="1" showErrorMessage="1" prompt="Monto presupuestado para el producto" sqref="E29 F28 D28 C29" xr:uid="{00000000-0002-0000-0000-000002000000}"/>
    <dataValidation allowBlank="1" showInputMessage="1" showErrorMessage="1" prompt="Meta anual del indicador" sqref="E28 C28" xr:uid="{00000000-0002-0000-0000-000003000000}"/>
    <dataValidation allowBlank="1" showInputMessage="1" showErrorMessage="1" prompt="Nombre del indicador" sqref="B28:B29" xr:uid="{00000000-0002-0000-0000-000004000000}"/>
    <dataValidation allowBlank="1" showInputMessage="1" showErrorMessage="1" prompt="Nombre de cada producto" sqref="A28:A29" xr:uid="{00000000-0002-0000-0000-000005000000}"/>
    <dataValidation allowBlank="1" showInputMessage="1" showErrorMessage="1" prompt="¿En qué consiste el programa?" sqref="B33:J33 B19:J19" xr:uid="{00000000-0002-0000-0000-000006000000}"/>
    <dataValidation allowBlank="1" showInputMessage="1" showErrorMessage="1" prompt="Presupuesto del programa" sqref="A25:C25 F25" xr:uid="{A70B66D2-B30E-4040-9CC2-C64B8DE75F74}"/>
    <dataValidation allowBlank="1" showInputMessage="1" showErrorMessage="1" prompt="Oportunidades de mejora identificadas" sqref="A38:J39" xr:uid="{00000000-0002-0000-0000-000008000000}"/>
    <dataValidation allowBlank="1" showInputMessage="1" showErrorMessage="1" prompt="De existir desvío, explicar razones." sqref="B35:J35" xr:uid="{00000000-0002-0000-0000-000009000000}"/>
    <dataValidation allowBlank="1" showInputMessage="1" showErrorMessage="1" prompt="1. Describir lo plasmado en el presupuesto_x000a_2. Describir lo alcanzado en términos financieros y de producción " sqref="B34:J34" xr:uid="{00000000-0002-0000-0000-00000A000000}"/>
    <dataValidation allowBlank="1" showInputMessage="1" showErrorMessage="1" prompt="Nombre del producto" sqref="B32:J32" xr:uid="{00000000-0002-0000-0000-00000B000000}"/>
    <dataValidation allowBlank="1" showInputMessage="1" showErrorMessage="1" prompt="¿A quién va dirigido el programa?, ¿qué característica tiene esta población que requiere ser beneficiada?" sqref="B20:J20" xr:uid="{00000000-0002-0000-0000-00000C000000}"/>
    <dataValidation allowBlank="1" showInputMessage="1" prompt="Nombre del capítulo" sqref="B8:J10" xr:uid="{00000000-0002-0000-0000-00000D000000}"/>
    <dataValidation allowBlank="1" sqref="A8" xr:uid="{00000000-0002-0000-0000-00000E000000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5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  <pageSetUpPr fitToPage="1"/>
  </sheetPr>
  <dimension ref="A1:Q45"/>
  <sheetViews>
    <sheetView showGridLines="0" topLeftCell="A25" zoomScale="115" zoomScaleNormal="115" workbookViewId="0">
      <selection activeCell="K35" sqref="K35"/>
    </sheetView>
  </sheetViews>
  <sheetFormatPr baseColWidth="10" defaultColWidth="11.42578125" defaultRowHeight="15" x14ac:dyDescent="0.25"/>
  <cols>
    <col min="1" max="1" width="23" style="5" customWidth="1"/>
    <col min="2" max="2" width="18" style="5" customWidth="1"/>
    <col min="3" max="3" width="13.7109375" style="5" customWidth="1"/>
    <col min="4" max="4" width="17.5703125" style="5" customWidth="1"/>
    <col min="5" max="5" width="12.7109375" style="5" customWidth="1"/>
    <col min="6" max="6" width="15.140625" style="5" customWidth="1"/>
    <col min="7" max="7" width="12.7109375" style="5" customWidth="1"/>
    <col min="8" max="8" width="14.5703125" style="5" bestFit="1" customWidth="1"/>
    <col min="9" max="10" width="12.7109375" style="5" customWidth="1"/>
    <col min="12" max="12" width="15.85546875" customWidth="1"/>
    <col min="13" max="13" width="15.42578125" customWidth="1"/>
    <col min="14" max="14" width="20.5703125" customWidth="1"/>
    <col min="16" max="16" width="14.42578125" customWidth="1"/>
  </cols>
  <sheetData>
    <row r="1" spans="1:10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0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0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0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0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0" ht="15.75" x14ac:dyDescent="0.25">
      <c r="A6" s="85" t="s">
        <v>5</v>
      </c>
      <c r="B6" s="86"/>
      <c r="C6" s="86"/>
      <c r="D6" s="86"/>
      <c r="E6" s="86"/>
      <c r="F6" s="86"/>
      <c r="G6" s="86"/>
      <c r="H6" s="86"/>
      <c r="I6" s="86"/>
      <c r="J6" s="87"/>
    </row>
    <row r="7" spans="1:10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0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0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0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0" ht="44.25" customHeight="1" x14ac:dyDescent="0.25">
      <c r="A11" s="3" t="s">
        <v>13</v>
      </c>
      <c r="B11" s="94" t="s">
        <v>14</v>
      </c>
      <c r="C11" s="95"/>
      <c r="D11" s="95"/>
      <c r="E11" s="95"/>
      <c r="F11" s="95"/>
      <c r="G11" s="95"/>
      <c r="H11" s="95"/>
      <c r="I11" s="95"/>
      <c r="J11" s="96"/>
    </row>
    <row r="12" spans="1:10" ht="49.5" customHeight="1" x14ac:dyDescent="0.25">
      <c r="A12" s="3" t="s">
        <v>15</v>
      </c>
      <c r="B12" s="97" t="s">
        <v>16</v>
      </c>
      <c r="C12" s="98"/>
      <c r="D12" s="98"/>
      <c r="E12" s="98"/>
      <c r="F12" s="98"/>
      <c r="G12" s="98"/>
      <c r="H12" s="98"/>
      <c r="I12" s="98"/>
      <c r="J12" s="99"/>
    </row>
    <row r="13" spans="1:10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</row>
    <row r="14" spans="1:10" ht="27.75" customHeight="1" x14ac:dyDescent="0.25">
      <c r="A14" s="3" t="s">
        <v>18</v>
      </c>
      <c r="B14" s="22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</row>
    <row r="15" spans="1:10" ht="26.25" customHeight="1" x14ac:dyDescent="0.25">
      <c r="A15" s="3" t="s">
        <v>19</v>
      </c>
      <c r="B15" s="6">
        <v>3.2</v>
      </c>
      <c r="C15" s="81" t="str">
        <f>IFERROR(VLOOKUP(B15,'[1]Validacion datos'!A8:B26,2,FALSE),"")</f>
        <v>Energía confiable y ambientalmente sostenible</v>
      </c>
      <c r="D15" s="81"/>
      <c r="E15" s="81"/>
      <c r="F15" s="81"/>
      <c r="G15" s="81"/>
      <c r="H15" s="81"/>
      <c r="I15" s="81"/>
      <c r="J15" s="81"/>
    </row>
    <row r="16" spans="1:10" ht="36" customHeight="1" x14ac:dyDescent="0.25">
      <c r="A16" s="3" t="s">
        <v>21</v>
      </c>
      <c r="B16" s="6" t="s">
        <v>94</v>
      </c>
      <c r="C16" s="81" t="s">
        <v>95</v>
      </c>
      <c r="D16" s="81"/>
      <c r="E16" s="81"/>
      <c r="F16" s="81"/>
      <c r="G16" s="81"/>
      <c r="H16" s="81"/>
      <c r="I16" s="81"/>
      <c r="J16" s="81"/>
    </row>
    <row r="17" spans="1:17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7" ht="29.25" customHeight="1" x14ac:dyDescent="0.25">
      <c r="A18" s="3" t="s">
        <v>24</v>
      </c>
      <c r="B18" s="94" t="s">
        <v>96</v>
      </c>
      <c r="C18" s="94"/>
      <c r="D18" s="94"/>
      <c r="E18" s="94"/>
      <c r="F18" s="94"/>
      <c r="G18" s="94"/>
      <c r="H18" s="94"/>
      <c r="I18" s="94"/>
      <c r="J18" s="108"/>
    </row>
    <row r="19" spans="1:17" ht="33" customHeight="1" x14ac:dyDescent="0.25">
      <c r="A19" s="8" t="s">
        <v>26</v>
      </c>
      <c r="B19" s="94" t="s">
        <v>97</v>
      </c>
      <c r="C19" s="94"/>
      <c r="D19" s="94"/>
      <c r="E19" s="94"/>
      <c r="F19" s="94"/>
      <c r="G19" s="94"/>
      <c r="H19" s="94"/>
      <c r="I19" s="94"/>
      <c r="J19" s="108"/>
    </row>
    <row r="20" spans="1:17" ht="34.5" customHeight="1" x14ac:dyDescent="0.25">
      <c r="A20" s="8" t="s">
        <v>28</v>
      </c>
      <c r="B20" s="94" t="s">
        <v>29</v>
      </c>
      <c r="C20" s="94"/>
      <c r="D20" s="94"/>
      <c r="E20" s="94"/>
      <c r="F20" s="94"/>
      <c r="G20" s="94"/>
      <c r="H20" s="94"/>
      <c r="I20" s="94"/>
      <c r="J20" s="108"/>
      <c r="L20" s="44"/>
      <c r="M20" s="44"/>
    </row>
    <row r="21" spans="1:17" ht="74.25" customHeight="1" x14ac:dyDescent="0.25">
      <c r="A21" s="8" t="s">
        <v>30</v>
      </c>
      <c r="B21" s="94" t="s">
        <v>98</v>
      </c>
      <c r="C21" s="94"/>
      <c r="D21" s="94"/>
      <c r="E21" s="94"/>
      <c r="F21" s="94"/>
      <c r="G21" s="94"/>
      <c r="H21" s="94"/>
      <c r="I21" s="94"/>
      <c r="J21" s="108"/>
      <c r="L21" s="44"/>
      <c r="M21" s="44"/>
    </row>
    <row r="22" spans="1:17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  <c r="L22" s="44"/>
    </row>
    <row r="23" spans="1:17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</row>
    <row r="24" spans="1:17" ht="31.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  <c r="M24" s="44"/>
    </row>
    <row r="25" spans="1:17" x14ac:dyDescent="0.25">
      <c r="A25" s="101">
        <v>220144686</v>
      </c>
      <c r="B25" s="102"/>
      <c r="C25" s="103">
        <f>'[2]7707'!$C$25:$E$25</f>
        <v>266043827</v>
      </c>
      <c r="D25" s="104"/>
      <c r="E25" s="105"/>
      <c r="F25" s="103" cm="1">
        <f t="array" ref="F25">+Tabla16[Financiera 
 (F)]</f>
        <v>224936295</v>
      </c>
      <c r="G25" s="104"/>
      <c r="H25" s="105"/>
      <c r="I25" s="106">
        <f>+F25/C25</f>
        <v>0.8454858642519828</v>
      </c>
      <c r="J25" s="107"/>
    </row>
    <row r="26" spans="1:17" ht="15.75" x14ac:dyDescent="0.25">
      <c r="A26" s="88" t="s">
        <v>38</v>
      </c>
      <c r="B26" s="89"/>
      <c r="C26" s="89"/>
      <c r="D26" s="89"/>
      <c r="E26" s="89"/>
      <c r="F26" s="89"/>
      <c r="G26" s="89"/>
      <c r="H26" s="89"/>
      <c r="I26" s="89"/>
      <c r="J26" s="90"/>
      <c r="L26" s="64"/>
    </row>
    <row r="27" spans="1:17" x14ac:dyDescent="0.25">
      <c r="A27" s="4"/>
      <c r="B27"/>
      <c r="C27" s="121" t="s">
        <v>122</v>
      </c>
      <c r="D27" s="122"/>
      <c r="E27" s="121" t="s">
        <v>126</v>
      </c>
      <c r="F27" s="122"/>
      <c r="G27" s="121" t="s">
        <v>129</v>
      </c>
      <c r="H27" s="121"/>
      <c r="I27" s="121" t="s">
        <v>40</v>
      </c>
      <c r="J27" s="123"/>
    </row>
    <row r="28" spans="1:17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  <c r="M28" s="57"/>
      <c r="N28" s="57"/>
      <c r="O28" s="57"/>
      <c r="P28" s="57"/>
      <c r="Q28" s="57"/>
    </row>
    <row r="29" spans="1:17" ht="83.1" customHeight="1" x14ac:dyDescent="0.25">
      <c r="A29" s="52" t="s">
        <v>99</v>
      </c>
      <c r="B29" s="53" t="s">
        <v>100</v>
      </c>
      <c r="C29" s="12">
        <v>23</v>
      </c>
      <c r="D29" s="13">
        <v>262224930</v>
      </c>
      <c r="E29" s="12">
        <v>23</v>
      </c>
      <c r="F29" s="13">
        <f>+Tabla16[[#This Row],[Financiera
(B)]]</f>
        <v>262224930</v>
      </c>
      <c r="G29" s="14">
        <v>18</v>
      </c>
      <c r="H29" s="27">
        <v>224936295</v>
      </c>
      <c r="I29" s="28">
        <f>+Tabla16[[#This Row],[Física 
(E)]]/Tabla16[[#This Row],[Física
(C)]]</f>
        <v>0.78260869565217395</v>
      </c>
      <c r="J29" s="29">
        <f>+Tabla16[[#This Row],[Financiera 
 (F)]]/Tabla16[[#This Row],[Financiera
(D)]]</f>
        <v>0.85779904679543628</v>
      </c>
      <c r="L29" s="45"/>
      <c r="M29" s="58"/>
      <c r="N29" s="58"/>
      <c r="O29" s="58"/>
      <c r="P29" s="59"/>
      <c r="Q29" s="57"/>
    </row>
    <row r="30" spans="1:17" ht="15.75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</row>
    <row r="31" spans="1:17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7" x14ac:dyDescent="0.25">
      <c r="A32" s="17" t="s">
        <v>54</v>
      </c>
      <c r="B32" s="94" t="s">
        <v>101</v>
      </c>
      <c r="C32" s="94"/>
      <c r="D32" s="94"/>
      <c r="E32" s="94"/>
      <c r="F32" s="94"/>
      <c r="G32" s="94"/>
      <c r="H32" s="94"/>
      <c r="I32" s="94"/>
      <c r="J32" s="108"/>
    </row>
    <row r="33" spans="1:10" ht="30" x14ac:dyDescent="0.25">
      <c r="A33" s="17" t="s">
        <v>56</v>
      </c>
      <c r="B33" s="94" t="s">
        <v>102</v>
      </c>
      <c r="C33" s="94"/>
      <c r="D33" s="94"/>
      <c r="E33" s="94"/>
      <c r="F33" s="94"/>
      <c r="G33" s="94"/>
      <c r="H33" s="94"/>
      <c r="I33" s="94"/>
      <c r="J33" s="108"/>
    </row>
    <row r="34" spans="1:10" ht="70.5" customHeight="1" x14ac:dyDescent="0.25">
      <c r="A34" s="39" t="s">
        <v>103</v>
      </c>
      <c r="B34" s="124" t="s">
        <v>138</v>
      </c>
      <c r="C34" s="124"/>
      <c r="D34" s="124"/>
      <c r="E34" s="124"/>
      <c r="F34" s="124"/>
      <c r="G34" s="124"/>
      <c r="H34" s="124"/>
      <c r="I34" s="124"/>
      <c r="J34" s="125"/>
    </row>
    <row r="35" spans="1:10" ht="75" customHeight="1" x14ac:dyDescent="0.25">
      <c r="A35" s="17" t="s">
        <v>59</v>
      </c>
      <c r="B35" s="126" t="s">
        <v>143</v>
      </c>
      <c r="C35" s="94"/>
      <c r="D35" s="94"/>
      <c r="E35" s="94"/>
      <c r="F35" s="94"/>
      <c r="G35" s="94"/>
      <c r="H35" s="94"/>
      <c r="I35" s="94"/>
      <c r="J35" s="108"/>
    </row>
    <row r="36" spans="1:10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0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0" ht="27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0" ht="27.7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0.75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2" spans="1:10" x14ac:dyDescent="0.25">
      <c r="A42" s="26" t="s">
        <v>63</v>
      </c>
      <c r="B42" s="40">
        <f>+A25</f>
        <v>220144686</v>
      </c>
      <c r="D42" s="34"/>
      <c r="E42" s="34"/>
      <c r="F42" s="34"/>
      <c r="H42" s="34"/>
      <c r="I42" s="34"/>
      <c r="J42" s="34"/>
    </row>
    <row r="43" spans="1:10" x14ac:dyDescent="0.25">
      <c r="A43" s="26" t="s">
        <v>64</v>
      </c>
      <c r="B43" s="40">
        <f>+C25</f>
        <v>266043827</v>
      </c>
      <c r="D43" s="33"/>
      <c r="E43" s="33" t="s">
        <v>65</v>
      </c>
      <c r="F43" s="33"/>
      <c r="H43" s="33"/>
      <c r="I43" s="33" t="s">
        <v>66</v>
      </c>
      <c r="J43" s="33"/>
    </row>
    <row r="44" spans="1:10" x14ac:dyDescent="0.25">
      <c r="A44" s="26" t="s">
        <v>67</v>
      </c>
      <c r="B44" s="40">
        <f>+F25</f>
        <v>224936295</v>
      </c>
      <c r="D44" s="32"/>
      <c r="E44" s="32" t="s">
        <v>68</v>
      </c>
      <c r="F44" s="32"/>
      <c r="H44" s="32"/>
      <c r="I44" s="32" t="s">
        <v>69</v>
      </c>
      <c r="J44" s="32"/>
    </row>
    <row r="45" spans="1:10" x14ac:dyDescent="0.25">
      <c r="B45" s="36"/>
    </row>
  </sheetData>
  <mergeCells count="48">
    <mergeCell ref="A37:J37"/>
    <mergeCell ref="A38:J38"/>
    <mergeCell ref="A40:J40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dataValidations count="15">
    <dataValidation allowBlank="1" sqref="A8" xr:uid="{00000000-0002-0000-0500-000000000000}"/>
    <dataValidation allowBlank="1" showInputMessage="1" prompt="Nombre del capítulo" sqref="B8:J10" xr:uid="{00000000-0002-0000-0500-000001000000}"/>
    <dataValidation allowBlank="1" showInputMessage="1" showErrorMessage="1" prompt="¿A quién va dirigido el programa?, ¿qué característica tiene esta población que requiere ser beneficiada?" sqref="B20:J20" xr:uid="{00000000-0002-0000-0500-000002000000}"/>
    <dataValidation allowBlank="1" showInputMessage="1" showErrorMessage="1" prompt="Nombre del producto" sqref="B32:J32" xr:uid="{00000000-0002-0000-0500-000003000000}"/>
    <dataValidation allowBlank="1" showInputMessage="1" showErrorMessage="1" prompt="1. Describir lo plasmado en el presupuesto_x000a_2. Describir lo alcanzado en términos financieros y de producción " sqref="B34:J34" xr:uid="{00000000-0002-0000-0500-000004000000}"/>
    <dataValidation allowBlank="1" showInputMessage="1" showErrorMessage="1" prompt="De existir desvío, explicar razones." sqref="B35:J35" xr:uid="{00000000-0002-0000-0500-000005000000}"/>
    <dataValidation allowBlank="1" showInputMessage="1" showErrorMessage="1" prompt="Oportunidades de mejora identificadas" sqref="A38:J39" xr:uid="{00000000-0002-0000-0500-000006000000}"/>
    <dataValidation allowBlank="1" showInputMessage="1" showErrorMessage="1" prompt="Presupuesto del programa" sqref="A25:C25 F25" xr:uid="{2806D0DF-6E6F-4963-A36D-638A2E70AE6E}"/>
    <dataValidation allowBlank="1" showInputMessage="1" showErrorMessage="1" prompt="¿En qué consiste el programa?" sqref="B33:J33 B19:J19" xr:uid="{00000000-0002-0000-0500-000008000000}"/>
    <dataValidation allowBlank="1" showInputMessage="1" showErrorMessage="1" prompt="Nombre de cada producto" sqref="A28:A29" xr:uid="{00000000-0002-0000-0500-000009000000}"/>
    <dataValidation allowBlank="1" showInputMessage="1" showErrorMessage="1" prompt="Nombre del indicador" sqref="B28:B29" xr:uid="{00000000-0002-0000-0500-00000A000000}"/>
    <dataValidation allowBlank="1" showInputMessage="1" showErrorMessage="1" prompt="Meta anual del indicador" sqref="E28 C28" xr:uid="{00000000-0002-0000-0500-00000B000000}"/>
    <dataValidation allowBlank="1" showInputMessage="1" showErrorMessage="1" prompt="Monto presupuestado para el producto" sqref="F28 C29:F29 D28" xr:uid="{00000000-0002-0000-0500-00000C000000}"/>
    <dataValidation allowBlank="1" showInputMessage="1" showErrorMessage="1" prompt="Meta alcanzada en el trimestre" sqref="G28:G29" xr:uid="{00000000-0002-0000-0500-00000D000000}"/>
    <dataValidation allowBlank="1" showInputMessage="1" showErrorMessage="1" prompt="Monto ejecutado en el trimestre" sqref="H28:H29" xr:uid="{00000000-0002-0000-0500-00000E000000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4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39997558519241921"/>
  </sheetPr>
  <dimension ref="A1:O46"/>
  <sheetViews>
    <sheetView showGridLines="0" tabSelected="1" zoomScaleNormal="100" workbookViewId="0">
      <selection activeCell="L12" sqref="L12"/>
    </sheetView>
  </sheetViews>
  <sheetFormatPr baseColWidth="10" defaultColWidth="11.42578125" defaultRowHeight="15" x14ac:dyDescent="0.25"/>
  <cols>
    <col min="1" max="1" width="23" style="5" customWidth="1"/>
    <col min="2" max="2" width="15.28515625" style="5" bestFit="1" customWidth="1"/>
    <col min="3" max="10" width="12.7109375" style="5" customWidth="1"/>
    <col min="13" max="13" width="13.140625" customWidth="1"/>
    <col min="14" max="14" width="13.7109375" customWidth="1"/>
    <col min="15" max="15" width="12.7109375" customWidth="1"/>
  </cols>
  <sheetData>
    <row r="1" spans="1:10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0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0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0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0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0" ht="15.75" x14ac:dyDescent="0.25">
      <c r="A6" s="85" t="s">
        <v>5</v>
      </c>
      <c r="B6" s="86"/>
      <c r="C6" s="86"/>
      <c r="D6" s="86"/>
      <c r="E6" s="86"/>
      <c r="F6" s="86"/>
      <c r="G6" s="86"/>
      <c r="H6" s="86"/>
      <c r="I6" s="86"/>
      <c r="J6" s="87"/>
    </row>
    <row r="7" spans="1:10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0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0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0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0" ht="44.25" customHeight="1" x14ac:dyDescent="0.25">
      <c r="A11" s="3" t="s">
        <v>13</v>
      </c>
      <c r="B11" s="94" t="s">
        <v>14</v>
      </c>
      <c r="C11" s="95"/>
      <c r="D11" s="95"/>
      <c r="E11" s="95"/>
      <c r="F11" s="95"/>
      <c r="G11" s="95"/>
      <c r="H11" s="95"/>
      <c r="I11" s="95"/>
      <c r="J11" s="96"/>
    </row>
    <row r="12" spans="1:10" ht="49.5" customHeight="1" x14ac:dyDescent="0.25">
      <c r="A12" s="3" t="s">
        <v>15</v>
      </c>
      <c r="B12" s="97" t="s">
        <v>16</v>
      </c>
      <c r="C12" s="98"/>
      <c r="D12" s="98"/>
      <c r="E12" s="98"/>
      <c r="F12" s="98"/>
      <c r="G12" s="98"/>
      <c r="H12" s="98"/>
      <c r="I12" s="98"/>
      <c r="J12" s="99"/>
    </row>
    <row r="13" spans="1:10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</row>
    <row r="14" spans="1:10" ht="27.75" customHeight="1" x14ac:dyDescent="0.25">
      <c r="A14" s="3" t="s">
        <v>18</v>
      </c>
      <c r="B14" s="30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</row>
    <row r="15" spans="1:10" ht="26.25" customHeight="1" x14ac:dyDescent="0.25">
      <c r="A15" s="3" t="s">
        <v>19</v>
      </c>
      <c r="B15" s="31">
        <v>3.3</v>
      </c>
      <c r="C15" s="81" t="str">
        <f>IFERROR(VLOOKUP(B15,'[1]Validacion datos'!A8:B26,2,FALSE),"")</f>
        <v>Competitividad e innovavión en un ambiente favorable a la cooperación y la responsabilidad social</v>
      </c>
      <c r="D15" s="81"/>
      <c r="E15" s="81"/>
      <c r="F15" s="81"/>
      <c r="G15" s="81"/>
      <c r="H15" s="81"/>
      <c r="I15" s="81"/>
      <c r="J15" s="81"/>
    </row>
    <row r="16" spans="1:10" ht="30.75" customHeight="1" x14ac:dyDescent="0.25">
      <c r="A16" s="3" t="s">
        <v>21</v>
      </c>
      <c r="B16" s="7" t="s">
        <v>104</v>
      </c>
      <c r="C16" s="81" t="str">
        <f>IFERROR(VLOOKUP(B16,'[1]Validacion datos'!D8:E64,2,FALSE),"")</f>
        <v>Fortalecer el sistema nacional de ciencia, tecnoloíia e innovación para dea respuestas a las demandas económicas, sociales y culturales de la nación y propiciar la inserción en la sociedad y economía del conocimiento</v>
      </c>
      <c r="D16" s="81"/>
      <c r="E16" s="81"/>
      <c r="F16" s="81"/>
      <c r="G16" s="81"/>
      <c r="H16" s="81"/>
      <c r="I16" s="81"/>
      <c r="J16" s="81"/>
    </row>
    <row r="17" spans="1:15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5" ht="29.25" customHeight="1" x14ac:dyDescent="0.25">
      <c r="A18" s="3" t="s">
        <v>24</v>
      </c>
      <c r="B18" s="94" t="s">
        <v>96</v>
      </c>
      <c r="C18" s="94"/>
      <c r="D18" s="94"/>
      <c r="E18" s="94"/>
      <c r="F18" s="94"/>
      <c r="G18" s="94"/>
      <c r="H18" s="94"/>
      <c r="I18" s="94"/>
      <c r="J18" s="108"/>
    </row>
    <row r="19" spans="1:15" ht="55.5" customHeight="1" x14ac:dyDescent="0.25">
      <c r="A19" s="8" t="s">
        <v>26</v>
      </c>
      <c r="B19" s="94" t="s">
        <v>105</v>
      </c>
      <c r="C19" s="94"/>
      <c r="D19" s="94"/>
      <c r="E19" s="94"/>
      <c r="F19" s="94"/>
      <c r="G19" s="94"/>
      <c r="H19" s="94"/>
      <c r="I19" s="94"/>
      <c r="J19" s="108"/>
    </row>
    <row r="20" spans="1:15" ht="34.5" customHeight="1" x14ac:dyDescent="0.25">
      <c r="A20" s="8" t="s">
        <v>28</v>
      </c>
      <c r="B20" s="94" t="s">
        <v>29</v>
      </c>
      <c r="C20" s="94"/>
      <c r="D20" s="94"/>
      <c r="E20" s="94"/>
      <c r="F20" s="94"/>
      <c r="G20" s="94"/>
      <c r="H20" s="94"/>
      <c r="I20" s="94"/>
      <c r="J20" s="108"/>
    </row>
    <row r="21" spans="1:15" ht="60" customHeight="1" x14ac:dyDescent="0.25">
      <c r="A21" s="8" t="s">
        <v>30</v>
      </c>
      <c r="B21" s="130" t="s">
        <v>106</v>
      </c>
      <c r="C21" s="130"/>
      <c r="D21" s="130"/>
      <c r="E21" s="130"/>
      <c r="F21" s="130"/>
      <c r="G21" s="130"/>
      <c r="H21" s="130"/>
      <c r="I21" s="130"/>
      <c r="J21" s="131"/>
    </row>
    <row r="22" spans="1:15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  <c r="M22" s="44"/>
    </row>
    <row r="23" spans="1:15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  <c r="M23" s="44"/>
    </row>
    <row r="24" spans="1:15" ht="1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  <c r="M24" s="44"/>
    </row>
    <row r="25" spans="1:15" x14ac:dyDescent="0.25">
      <c r="A25" s="101">
        <v>1500000</v>
      </c>
      <c r="B25" s="102"/>
      <c r="C25" s="103">
        <v>804877.12</v>
      </c>
      <c r="D25" s="104"/>
      <c r="E25" s="105"/>
      <c r="F25" s="103">
        <f>'[2]7708'!$F$25:$H$25</f>
        <v>459599.99</v>
      </c>
      <c r="G25" s="104"/>
      <c r="H25" s="105"/>
      <c r="I25" s="106">
        <f>+F25/C25</f>
        <v>0.57101882831506001</v>
      </c>
      <c r="J25" s="107"/>
    </row>
    <row r="26" spans="1:15" ht="15.75" x14ac:dyDescent="0.25">
      <c r="A26" s="88" t="s">
        <v>38</v>
      </c>
      <c r="B26" s="89"/>
      <c r="C26" s="89"/>
      <c r="D26" s="89"/>
      <c r="E26" s="89"/>
      <c r="F26" s="89"/>
      <c r="G26" s="89"/>
      <c r="H26" s="89"/>
      <c r="I26" s="89"/>
      <c r="J26" s="90"/>
    </row>
    <row r="27" spans="1:15" x14ac:dyDescent="0.25">
      <c r="A27" s="4"/>
      <c r="B27"/>
      <c r="C27" s="121" t="s">
        <v>39</v>
      </c>
      <c r="D27" s="122"/>
      <c r="E27" s="121" t="s">
        <v>128</v>
      </c>
      <c r="F27" s="122"/>
      <c r="G27" s="121" t="s">
        <v>130</v>
      </c>
      <c r="H27" s="121"/>
      <c r="I27" s="121" t="s">
        <v>40</v>
      </c>
      <c r="J27" s="123"/>
    </row>
    <row r="28" spans="1:15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</row>
    <row r="29" spans="1:15" ht="107.1" customHeight="1" x14ac:dyDescent="0.25">
      <c r="A29" s="54" t="s">
        <v>107</v>
      </c>
      <c r="B29" s="55" t="s">
        <v>108</v>
      </c>
      <c r="C29" s="12">
        <v>10</v>
      </c>
      <c r="D29" s="27">
        <f>+C25</f>
        <v>804877.12</v>
      </c>
      <c r="E29" s="12">
        <v>10</v>
      </c>
      <c r="F29" s="27">
        <v>549610</v>
      </c>
      <c r="G29" s="14">
        <v>9</v>
      </c>
      <c r="H29" s="27">
        <v>459599.99</v>
      </c>
      <c r="I29" s="15">
        <f>+Tabla17[[#This Row],[Física 
(E)]]/Tabla17[[#This Row],[Física
(C)]]</f>
        <v>0.9</v>
      </c>
      <c r="J29" s="15">
        <f>+Tabla17[[#This Row],[Financiera 
 (F)]]/Tabla17[[#This Row],[Financiera
(D)]]</f>
        <v>0.83622930805480244</v>
      </c>
      <c r="K29" s="41"/>
      <c r="L29" s="63"/>
      <c r="M29" s="63"/>
      <c r="N29" s="63"/>
      <c r="O29" s="63"/>
    </row>
    <row r="30" spans="1:15" ht="15.75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</row>
    <row r="31" spans="1:15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5" ht="32.1" customHeight="1" x14ac:dyDescent="0.25">
      <c r="A32" s="17" t="s">
        <v>54</v>
      </c>
      <c r="B32" s="130" t="s">
        <v>107</v>
      </c>
      <c r="C32" s="130"/>
      <c r="D32" s="130"/>
      <c r="E32" s="130"/>
      <c r="F32" s="130"/>
      <c r="G32" s="130"/>
      <c r="H32" s="130"/>
      <c r="I32" s="130"/>
      <c r="J32" s="131"/>
    </row>
    <row r="33" spans="1:10" ht="32.1" customHeight="1" x14ac:dyDescent="0.25">
      <c r="A33" s="17" t="s">
        <v>56</v>
      </c>
      <c r="B33" s="94" t="s">
        <v>105</v>
      </c>
      <c r="C33" s="94"/>
      <c r="D33" s="94"/>
      <c r="E33" s="94"/>
      <c r="F33" s="94"/>
      <c r="G33" s="94"/>
      <c r="H33" s="94"/>
      <c r="I33" s="94"/>
      <c r="J33" s="108"/>
    </row>
    <row r="34" spans="1:10" ht="32.1" customHeight="1" x14ac:dyDescent="0.25">
      <c r="A34" s="17" t="s">
        <v>58</v>
      </c>
      <c r="B34" s="132" t="s">
        <v>139</v>
      </c>
      <c r="C34" s="132"/>
      <c r="D34" s="132"/>
      <c r="E34" s="132"/>
      <c r="F34" s="132"/>
      <c r="G34" s="132"/>
      <c r="H34" s="132"/>
      <c r="I34" s="132"/>
      <c r="J34" s="133"/>
    </row>
    <row r="35" spans="1:10" ht="101.25" customHeight="1" x14ac:dyDescent="0.25">
      <c r="A35" s="17" t="s">
        <v>59</v>
      </c>
      <c r="B35" s="94" t="s">
        <v>140</v>
      </c>
      <c r="C35" s="94"/>
      <c r="D35" s="94"/>
      <c r="E35" s="94"/>
      <c r="F35" s="94"/>
      <c r="G35" s="94"/>
      <c r="H35" s="94"/>
      <c r="I35" s="94"/>
      <c r="J35" s="108"/>
    </row>
    <row r="36" spans="1:10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0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0" ht="24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0" ht="13.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26.45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1" spans="1:10" x14ac:dyDescent="0.25">
      <c r="B41" s="36"/>
    </row>
    <row r="42" spans="1:10" x14ac:dyDescent="0.25">
      <c r="A42" s="26" t="s">
        <v>63</v>
      </c>
      <c r="B42" s="40">
        <f>+A25</f>
        <v>1500000</v>
      </c>
      <c r="D42" s="34"/>
      <c r="E42" s="34"/>
      <c r="F42" s="34"/>
      <c r="H42" s="34"/>
      <c r="I42" s="34"/>
      <c r="J42" s="34"/>
    </row>
    <row r="43" spans="1:10" x14ac:dyDescent="0.25">
      <c r="A43" s="26" t="s">
        <v>64</v>
      </c>
      <c r="B43" s="40">
        <f>+C25</f>
        <v>804877.12</v>
      </c>
      <c r="D43" s="33"/>
      <c r="E43" s="33" t="s">
        <v>65</v>
      </c>
      <c r="F43" s="33"/>
      <c r="H43" s="33"/>
      <c r="I43" s="33" t="s">
        <v>66</v>
      </c>
      <c r="J43" s="33"/>
    </row>
    <row r="44" spans="1:10" x14ac:dyDescent="0.25">
      <c r="A44" s="26" t="s">
        <v>67</v>
      </c>
      <c r="B44" s="40">
        <f>+F25</f>
        <v>459599.99</v>
      </c>
      <c r="D44" s="32"/>
      <c r="E44" s="32" t="s">
        <v>68</v>
      </c>
      <c r="F44" s="32"/>
      <c r="H44" s="32"/>
      <c r="I44" s="32" t="s">
        <v>69</v>
      </c>
      <c r="J44" s="32"/>
    </row>
    <row r="45" spans="1:10" x14ac:dyDescent="0.25">
      <c r="B45" s="36"/>
    </row>
    <row r="46" spans="1:10" x14ac:dyDescent="0.25">
      <c r="B46" s="36"/>
    </row>
  </sheetData>
  <mergeCells count="48">
    <mergeCell ref="A37:J37"/>
    <mergeCell ref="A38:J38"/>
    <mergeCell ref="A40:J40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dataValidations count="15">
    <dataValidation allowBlank="1" sqref="A8" xr:uid="{00000000-0002-0000-0600-000000000000}"/>
    <dataValidation allowBlank="1" showInputMessage="1" prompt="Nombre del capítulo" sqref="B8:J10" xr:uid="{00000000-0002-0000-0600-000001000000}"/>
    <dataValidation allowBlank="1" showInputMessage="1" showErrorMessage="1" prompt="¿A quién va dirigido el programa?, ¿qué característica tiene esta población que requiere ser beneficiada?" sqref="B20:J20" xr:uid="{00000000-0002-0000-0600-000002000000}"/>
    <dataValidation allowBlank="1" showInputMessage="1" showErrorMessage="1" prompt="Nombre del producto" sqref="B32:J32" xr:uid="{00000000-0002-0000-0600-000003000000}"/>
    <dataValidation allowBlank="1" showInputMessage="1" showErrorMessage="1" prompt="1. Describir lo plasmado en el presupuesto_x000a_2. Describir lo alcanzado en términos financieros y de producción " sqref="B34:J34" xr:uid="{00000000-0002-0000-0600-000004000000}"/>
    <dataValidation allowBlank="1" showInputMessage="1" showErrorMessage="1" prompt="De existir desvío, explicar razones." sqref="B35:J35" xr:uid="{00000000-0002-0000-0600-000005000000}"/>
    <dataValidation allowBlank="1" showInputMessage="1" showErrorMessage="1" prompt="Oportunidades de mejora identificadas" sqref="A38:J39" xr:uid="{00000000-0002-0000-0600-000006000000}"/>
    <dataValidation allowBlank="1" showInputMessage="1" showErrorMessage="1" prompt="Presupuesto del programa" sqref="A25:C25 F25" xr:uid="{1F14C820-7CD1-4B32-8ADD-8520560D0B74}"/>
    <dataValidation allowBlank="1" showInputMessage="1" showErrorMessage="1" prompt="¿En qué consiste el programa?" sqref="B33:J33 B19:J19" xr:uid="{00000000-0002-0000-0600-000008000000}"/>
    <dataValidation allowBlank="1" showInputMessage="1" showErrorMessage="1" prompt="Nombre de cada producto" sqref="A28:A29" xr:uid="{00000000-0002-0000-0600-000009000000}"/>
    <dataValidation allowBlank="1" showInputMessage="1" showErrorMessage="1" prompt="Nombre del indicador" sqref="B28:B29" xr:uid="{00000000-0002-0000-0600-00000A000000}"/>
    <dataValidation allowBlank="1" showInputMessage="1" showErrorMessage="1" prompt="Meta anual del indicador" sqref="E28 C28" xr:uid="{00000000-0002-0000-0600-00000B000000}"/>
    <dataValidation allowBlank="1" showInputMessage="1" showErrorMessage="1" prompt="Monto presupuestado para el producto" sqref="E29 F28 D28 C29" xr:uid="{00000000-0002-0000-0600-00000C000000}"/>
    <dataValidation allowBlank="1" showInputMessage="1" showErrorMessage="1" prompt="Meta alcanzada en el trimestre" sqref="G28:G29" xr:uid="{00000000-0002-0000-0600-00000D000000}"/>
    <dataValidation allowBlank="1" showInputMessage="1" showErrorMessage="1" prompt="Monto ejecutado en el trimestre" sqref="H28:H29 F29 D29" xr:uid="{00000000-0002-0000-0600-00000E000000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5" fitToWidth="0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R46"/>
  <sheetViews>
    <sheetView showGridLines="0" topLeftCell="A20" zoomScale="115" zoomScaleNormal="115" zoomScaleSheetLayoutView="89" workbookViewId="0">
      <selection activeCell="B11" sqref="B11:J11"/>
    </sheetView>
  </sheetViews>
  <sheetFormatPr baseColWidth="10" defaultColWidth="11.42578125" defaultRowHeight="15" x14ac:dyDescent="0.25"/>
  <cols>
    <col min="1" max="1" width="23" style="5" customWidth="1"/>
    <col min="2" max="2" width="17" style="5" customWidth="1"/>
    <col min="3" max="10" width="12.7109375" style="5" customWidth="1"/>
    <col min="12" max="12" width="14.85546875" customWidth="1"/>
    <col min="13" max="13" width="15.7109375" customWidth="1"/>
    <col min="14" max="14" width="13.85546875" customWidth="1"/>
    <col min="16" max="16" width="13.5703125" bestFit="1" customWidth="1"/>
  </cols>
  <sheetData>
    <row r="1" spans="1:12" ht="21.75" thickBot="1" x14ac:dyDescent="0.3">
      <c r="A1" s="18"/>
      <c r="B1" s="72" t="s">
        <v>145</v>
      </c>
      <c r="C1" s="73"/>
      <c r="D1" s="73"/>
      <c r="E1" s="73"/>
      <c r="F1" s="73"/>
      <c r="G1" s="73"/>
      <c r="H1" s="73"/>
      <c r="I1" s="73"/>
      <c r="J1" s="74"/>
    </row>
    <row r="2" spans="1:12" ht="21.75" thickBot="1" x14ac:dyDescent="0.3">
      <c r="A2" s="19"/>
      <c r="B2" s="75" t="s">
        <v>0</v>
      </c>
      <c r="C2" s="76"/>
      <c r="D2" s="75" t="s">
        <v>1</v>
      </c>
      <c r="E2" s="76"/>
      <c r="F2" s="76"/>
      <c r="G2" s="76"/>
      <c r="H2" s="77"/>
      <c r="I2" s="1" t="s">
        <v>2</v>
      </c>
      <c r="J2" s="2" t="s">
        <v>3</v>
      </c>
    </row>
    <row r="3" spans="1:12" ht="21.75" thickBot="1" x14ac:dyDescent="0.3">
      <c r="A3" s="20"/>
      <c r="B3" s="78" t="s">
        <v>4</v>
      </c>
      <c r="C3" s="79"/>
      <c r="D3" s="78"/>
      <c r="E3" s="79"/>
      <c r="F3" s="79"/>
      <c r="G3" s="79"/>
      <c r="H3" s="80"/>
      <c r="I3" s="24">
        <v>46034</v>
      </c>
      <c r="J3" s="25"/>
    </row>
    <row r="4" spans="1:12" x14ac:dyDescent="0.25">
      <c r="A4" s="68"/>
      <c r="B4" s="69"/>
      <c r="C4" s="69"/>
      <c r="D4" s="70"/>
      <c r="E4" s="70"/>
      <c r="F4" s="70"/>
      <c r="G4" s="70"/>
      <c r="H4" s="70"/>
      <c r="I4" s="69"/>
      <c r="J4" s="71"/>
    </row>
    <row r="5" spans="1:12" ht="3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4"/>
    </row>
    <row r="6" spans="1:12" ht="15.75" x14ac:dyDescent="0.25">
      <c r="A6" s="85" t="s">
        <v>5</v>
      </c>
      <c r="B6" s="86"/>
      <c r="C6" s="86"/>
      <c r="D6" s="86"/>
      <c r="E6" s="86"/>
      <c r="F6" s="86"/>
      <c r="G6" s="86"/>
      <c r="H6" s="86"/>
      <c r="I6" s="86"/>
      <c r="J6" s="87"/>
    </row>
    <row r="7" spans="1:12" ht="15.75" x14ac:dyDescent="0.25">
      <c r="A7" s="88" t="s">
        <v>6</v>
      </c>
      <c r="B7" s="89"/>
      <c r="C7" s="89"/>
      <c r="D7" s="89"/>
      <c r="E7" s="89"/>
      <c r="F7" s="89"/>
      <c r="G7" s="89"/>
      <c r="H7" s="89"/>
      <c r="I7" s="89"/>
      <c r="J7" s="90"/>
    </row>
    <row r="8" spans="1:12" x14ac:dyDescent="0.25">
      <c r="A8" s="3" t="s">
        <v>7</v>
      </c>
      <c r="B8" s="91" t="s">
        <v>8</v>
      </c>
      <c r="C8" s="92"/>
      <c r="D8" s="92"/>
      <c r="E8" s="92"/>
      <c r="F8" s="92"/>
      <c r="G8" s="92"/>
      <c r="H8" s="92"/>
      <c r="I8" s="92"/>
      <c r="J8" s="93"/>
    </row>
    <row r="9" spans="1:12" ht="15" customHeight="1" x14ac:dyDescent="0.25">
      <c r="A9" s="21" t="s">
        <v>9</v>
      </c>
      <c r="B9" s="91" t="s">
        <v>10</v>
      </c>
      <c r="C9" s="92"/>
      <c r="D9" s="92"/>
      <c r="E9" s="92"/>
      <c r="F9" s="92"/>
      <c r="G9" s="92"/>
      <c r="H9" s="92"/>
      <c r="I9" s="92"/>
      <c r="J9" s="93"/>
    </row>
    <row r="10" spans="1:12" x14ac:dyDescent="0.25">
      <c r="A10" s="21" t="s">
        <v>11</v>
      </c>
      <c r="B10" s="91" t="s">
        <v>12</v>
      </c>
      <c r="C10" s="92"/>
      <c r="D10" s="92"/>
      <c r="E10" s="92"/>
      <c r="F10" s="92"/>
      <c r="G10" s="92"/>
      <c r="H10" s="92"/>
      <c r="I10" s="92"/>
      <c r="J10" s="93"/>
    </row>
    <row r="11" spans="1:12" ht="44.25" customHeight="1" x14ac:dyDescent="0.25">
      <c r="A11" s="3" t="s">
        <v>13</v>
      </c>
      <c r="B11" s="94" t="s">
        <v>14</v>
      </c>
      <c r="C11" s="95"/>
      <c r="D11" s="95"/>
      <c r="E11" s="95"/>
      <c r="F11" s="95"/>
      <c r="G11" s="95"/>
      <c r="H11" s="95"/>
      <c r="I11" s="95"/>
      <c r="J11" s="96"/>
    </row>
    <row r="12" spans="1:12" ht="49.5" customHeight="1" x14ac:dyDescent="0.25">
      <c r="A12" s="3" t="s">
        <v>15</v>
      </c>
      <c r="B12" s="97" t="s">
        <v>16</v>
      </c>
      <c r="C12" s="98"/>
      <c r="D12" s="98"/>
      <c r="E12" s="98"/>
      <c r="F12" s="98"/>
      <c r="G12" s="98"/>
      <c r="H12" s="98"/>
      <c r="I12" s="98"/>
      <c r="J12" s="99"/>
    </row>
    <row r="13" spans="1:12" ht="15.75" x14ac:dyDescent="0.25">
      <c r="A13" s="85" t="s">
        <v>17</v>
      </c>
      <c r="B13" s="86"/>
      <c r="C13" s="86"/>
      <c r="D13" s="86"/>
      <c r="E13" s="86"/>
      <c r="F13" s="86"/>
      <c r="G13" s="86"/>
      <c r="H13" s="86"/>
      <c r="I13" s="86"/>
      <c r="J13" s="87"/>
      <c r="L13" s="44"/>
    </row>
    <row r="14" spans="1:12" ht="27.75" customHeight="1" x14ac:dyDescent="0.25">
      <c r="A14" s="3" t="s">
        <v>18</v>
      </c>
      <c r="B14" s="22">
        <v>3</v>
      </c>
      <c r="C14" s="100" t="str">
        <f>IFERROR(VLOOKUP(B14,'[1]Validacion datos'!A2:B5,2,FALSE),"")</f>
        <v>DESARROLLO PRODUCTIVO</v>
      </c>
      <c r="D14" s="100"/>
      <c r="E14" s="100"/>
      <c r="F14" s="100"/>
      <c r="G14" s="100"/>
      <c r="H14" s="100"/>
      <c r="I14" s="100"/>
      <c r="J14" s="100"/>
      <c r="L14" s="44"/>
    </row>
    <row r="15" spans="1:12" ht="26.25" customHeight="1" x14ac:dyDescent="0.25">
      <c r="A15" s="3" t="s">
        <v>19</v>
      </c>
      <c r="B15" s="6">
        <v>3.2</v>
      </c>
      <c r="C15" s="81" t="str">
        <f>IFERROR(VLOOKUP(B15,'[1]Validacion datos'!A8:B26,2,FALSE),"")</f>
        <v>Energía confiable y ambientalmente sostenible</v>
      </c>
      <c r="D15" s="81"/>
      <c r="E15" s="81"/>
      <c r="F15" s="81"/>
      <c r="G15" s="81"/>
      <c r="H15" s="81"/>
      <c r="I15" s="81"/>
      <c r="J15" s="81"/>
      <c r="L15" s="44"/>
    </row>
    <row r="16" spans="1:12" ht="47.25" customHeight="1" x14ac:dyDescent="0.25">
      <c r="A16" s="3" t="s">
        <v>21</v>
      </c>
      <c r="B16" s="6" t="s">
        <v>109</v>
      </c>
      <c r="C16" s="152" t="s">
        <v>110</v>
      </c>
      <c r="D16" s="152"/>
      <c r="E16" s="152"/>
      <c r="F16" s="152"/>
      <c r="G16" s="152"/>
      <c r="H16" s="152"/>
      <c r="I16" s="152"/>
      <c r="J16" s="152"/>
    </row>
    <row r="17" spans="1:18" ht="15.75" x14ac:dyDescent="0.25">
      <c r="A17" s="85" t="s">
        <v>23</v>
      </c>
      <c r="B17" s="86"/>
      <c r="C17" s="86"/>
      <c r="D17" s="86"/>
      <c r="E17" s="86"/>
      <c r="F17" s="86"/>
      <c r="G17" s="86"/>
      <c r="H17" s="86"/>
      <c r="I17" s="86"/>
      <c r="J17" s="87"/>
    </row>
    <row r="18" spans="1:18" ht="29.25" customHeight="1" x14ac:dyDescent="0.25">
      <c r="A18" s="3" t="s">
        <v>24</v>
      </c>
      <c r="B18" s="94" t="s">
        <v>111</v>
      </c>
      <c r="C18" s="94"/>
      <c r="D18" s="94"/>
      <c r="E18" s="94"/>
      <c r="F18" s="94"/>
      <c r="G18" s="94"/>
      <c r="H18" s="94"/>
      <c r="I18" s="94"/>
      <c r="J18" s="108"/>
    </row>
    <row r="19" spans="1:18" ht="33" customHeight="1" x14ac:dyDescent="0.25">
      <c r="A19" s="8" t="s">
        <v>26</v>
      </c>
      <c r="B19" s="94" t="s">
        <v>112</v>
      </c>
      <c r="C19" s="94"/>
      <c r="D19" s="94"/>
      <c r="E19" s="94"/>
      <c r="F19" s="94"/>
      <c r="G19" s="94"/>
      <c r="H19" s="94"/>
      <c r="I19" s="94"/>
      <c r="J19" s="108"/>
    </row>
    <row r="20" spans="1:18" ht="22.5" customHeight="1" x14ac:dyDescent="0.25">
      <c r="A20" s="8" t="s">
        <v>28</v>
      </c>
      <c r="B20" s="94" t="s">
        <v>29</v>
      </c>
      <c r="C20" s="94"/>
      <c r="D20" s="94"/>
      <c r="E20" s="94"/>
      <c r="F20" s="94"/>
      <c r="G20" s="94"/>
      <c r="H20" s="94"/>
      <c r="I20" s="94"/>
      <c r="J20" s="108"/>
    </row>
    <row r="21" spans="1:18" ht="78" customHeight="1" x14ac:dyDescent="0.25">
      <c r="A21" s="8" t="s">
        <v>30</v>
      </c>
      <c r="B21" s="94" t="s">
        <v>113</v>
      </c>
      <c r="C21" s="94"/>
      <c r="D21" s="94"/>
      <c r="E21" s="94"/>
      <c r="F21" s="94"/>
      <c r="G21" s="94"/>
      <c r="H21" s="94"/>
      <c r="I21" s="94"/>
      <c r="J21" s="108"/>
    </row>
    <row r="22" spans="1:18" ht="15.75" x14ac:dyDescent="0.25">
      <c r="A22" s="85" t="s">
        <v>32</v>
      </c>
      <c r="B22" s="86"/>
      <c r="C22" s="86"/>
      <c r="D22" s="86"/>
      <c r="E22" s="86"/>
      <c r="F22" s="86"/>
      <c r="G22" s="86"/>
      <c r="H22" s="86"/>
      <c r="I22" s="86"/>
      <c r="J22" s="87"/>
    </row>
    <row r="23" spans="1:18" ht="15.75" x14ac:dyDescent="0.25">
      <c r="A23" s="88" t="s">
        <v>33</v>
      </c>
      <c r="B23" s="89"/>
      <c r="C23" s="89"/>
      <c r="D23" s="89"/>
      <c r="E23" s="89"/>
      <c r="F23" s="89"/>
      <c r="G23" s="89"/>
      <c r="H23" s="89"/>
      <c r="I23" s="89"/>
      <c r="J23" s="90"/>
    </row>
    <row r="24" spans="1:18" ht="15" customHeight="1" x14ac:dyDescent="0.25">
      <c r="A24" s="109" t="s">
        <v>34</v>
      </c>
      <c r="B24" s="110"/>
      <c r="C24" s="111" t="s">
        <v>35</v>
      </c>
      <c r="D24" s="112"/>
      <c r="E24" s="112"/>
      <c r="F24" s="112" t="s">
        <v>36</v>
      </c>
      <c r="G24" s="112"/>
      <c r="H24" s="110"/>
      <c r="I24" s="111" t="s">
        <v>37</v>
      </c>
      <c r="J24" s="113"/>
    </row>
    <row r="25" spans="1:18" x14ac:dyDescent="0.25">
      <c r="A25" s="101">
        <v>12519643</v>
      </c>
      <c r="B25" s="102"/>
      <c r="C25" s="103">
        <f>'[2]7709'!$C$25:$E$25</f>
        <v>23428226</v>
      </c>
      <c r="D25" s="104"/>
      <c r="E25" s="105"/>
      <c r="F25" s="103">
        <f>'[2]7709'!$F$25:$H$25</f>
        <v>22753993.199999999</v>
      </c>
      <c r="G25" s="104"/>
      <c r="H25" s="105"/>
      <c r="I25" s="106">
        <f>+F25/C25</f>
        <v>0.97122134642204661</v>
      </c>
      <c r="J25" s="107"/>
    </row>
    <row r="26" spans="1:18" ht="15.75" x14ac:dyDescent="0.25">
      <c r="A26" s="88" t="s">
        <v>38</v>
      </c>
      <c r="B26" s="89"/>
      <c r="C26" s="89"/>
      <c r="D26" s="89"/>
      <c r="E26" s="89"/>
      <c r="F26" s="89"/>
      <c r="G26" s="89"/>
      <c r="H26" s="89"/>
      <c r="I26" s="89"/>
      <c r="J26" s="90"/>
      <c r="M26" s="57"/>
      <c r="N26" s="57"/>
      <c r="O26" s="57"/>
      <c r="P26" s="57"/>
      <c r="Q26" s="57"/>
      <c r="R26" s="57"/>
    </row>
    <row r="27" spans="1:18" x14ac:dyDescent="0.25">
      <c r="A27" s="4"/>
      <c r="B27"/>
      <c r="C27" s="121" t="s">
        <v>122</v>
      </c>
      <c r="D27" s="122"/>
      <c r="E27" s="121" t="s">
        <v>131</v>
      </c>
      <c r="F27" s="122"/>
      <c r="G27" s="121" t="s">
        <v>130</v>
      </c>
      <c r="H27" s="121"/>
      <c r="I27" s="121" t="s">
        <v>40</v>
      </c>
      <c r="J27" s="123"/>
      <c r="M27" s="57"/>
      <c r="N27" s="57"/>
      <c r="O27" s="57"/>
      <c r="P27" s="57"/>
      <c r="Q27" s="57"/>
      <c r="R27" s="57"/>
    </row>
    <row r="28" spans="1:18" ht="38.25" x14ac:dyDescent="0.25">
      <c r="A28" s="9" t="s">
        <v>41</v>
      </c>
      <c r="B28" s="10" t="s">
        <v>42</v>
      </c>
      <c r="C28" s="10" t="s">
        <v>43</v>
      </c>
      <c r="D28" s="10" t="s">
        <v>44</v>
      </c>
      <c r="E28" s="10" t="s">
        <v>45</v>
      </c>
      <c r="F28" s="10" t="s">
        <v>46</v>
      </c>
      <c r="G28" s="10" t="s">
        <v>47</v>
      </c>
      <c r="H28" s="10" t="s">
        <v>48</v>
      </c>
      <c r="I28" s="10" t="s">
        <v>49</v>
      </c>
      <c r="J28" s="11" t="s">
        <v>50</v>
      </c>
      <c r="M28" s="60"/>
      <c r="N28" s="60"/>
      <c r="O28" s="57"/>
      <c r="P28" s="57"/>
      <c r="Q28" s="57"/>
      <c r="R28" s="57"/>
    </row>
    <row r="29" spans="1:18" ht="60" x14ac:dyDescent="0.25">
      <c r="A29" s="52" t="s">
        <v>114</v>
      </c>
      <c r="B29" s="53" t="s">
        <v>115</v>
      </c>
      <c r="C29" s="12">
        <v>2</v>
      </c>
      <c r="D29" s="27">
        <v>19579672</v>
      </c>
      <c r="E29" s="12">
        <v>2</v>
      </c>
      <c r="F29" s="27">
        <v>19579672</v>
      </c>
      <c r="G29" s="14">
        <v>2</v>
      </c>
      <c r="H29" s="35">
        <v>22753993.199999999</v>
      </c>
      <c r="I29" s="15">
        <v>1</v>
      </c>
      <c r="J29" s="16">
        <f>+Tabla13[[#This Row],[Financiera 
 (F)]]/Tabla13[[#This Row],[Financiera
(D)]]</f>
        <v>1.1621233082964821</v>
      </c>
      <c r="M29" s="61"/>
      <c r="N29" s="61"/>
      <c r="O29" s="61"/>
      <c r="P29" s="61"/>
      <c r="Q29" s="57"/>
      <c r="R29" s="57"/>
    </row>
    <row r="30" spans="1:18" ht="15.75" x14ac:dyDescent="0.25">
      <c r="A30" s="85" t="s">
        <v>52</v>
      </c>
      <c r="B30" s="86"/>
      <c r="C30" s="86"/>
      <c r="D30" s="86"/>
      <c r="E30" s="86"/>
      <c r="F30" s="86"/>
      <c r="G30" s="86"/>
      <c r="H30" s="86"/>
      <c r="I30" s="86"/>
      <c r="J30" s="87"/>
      <c r="M30" s="60"/>
      <c r="N30" s="60"/>
      <c r="O30" s="57"/>
      <c r="P30" s="57"/>
      <c r="Q30" s="57"/>
      <c r="R30" s="57"/>
    </row>
    <row r="31" spans="1:18" ht="15.75" x14ac:dyDescent="0.25">
      <c r="A31" s="88" t="s">
        <v>53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8" ht="28.5" customHeight="1" x14ac:dyDescent="0.25">
      <c r="A32" s="17" t="s">
        <v>54</v>
      </c>
      <c r="B32" s="130" t="s">
        <v>116</v>
      </c>
      <c r="C32" s="130"/>
      <c r="D32" s="130"/>
      <c r="E32" s="130"/>
      <c r="F32" s="130"/>
      <c r="G32" s="130"/>
      <c r="H32" s="130"/>
      <c r="I32" s="130"/>
      <c r="J32" s="131"/>
    </row>
    <row r="33" spans="1:10" ht="35.1" customHeight="1" x14ac:dyDescent="0.25">
      <c r="A33" s="17" t="s">
        <v>56</v>
      </c>
      <c r="B33" s="94" t="s">
        <v>117</v>
      </c>
      <c r="C33" s="94"/>
      <c r="D33" s="94"/>
      <c r="E33" s="94"/>
      <c r="F33" s="94"/>
      <c r="G33" s="94"/>
      <c r="H33" s="94"/>
      <c r="I33" s="94"/>
      <c r="J33" s="108"/>
    </row>
    <row r="34" spans="1:10" ht="35.1" customHeight="1" x14ac:dyDescent="0.25">
      <c r="A34" s="17" t="s">
        <v>58</v>
      </c>
      <c r="B34" s="132" t="s">
        <v>141</v>
      </c>
      <c r="C34" s="132"/>
      <c r="D34" s="132"/>
      <c r="E34" s="132"/>
      <c r="F34" s="132"/>
      <c r="G34" s="132"/>
      <c r="H34" s="132"/>
      <c r="I34" s="132"/>
      <c r="J34" s="133"/>
    </row>
    <row r="35" spans="1:10" ht="82.5" customHeight="1" x14ac:dyDescent="0.25">
      <c r="A35" s="17" t="s">
        <v>59</v>
      </c>
      <c r="B35" s="94" t="s">
        <v>142</v>
      </c>
      <c r="C35" s="94"/>
      <c r="D35" s="94"/>
      <c r="E35" s="94"/>
      <c r="F35" s="94"/>
      <c r="G35" s="94"/>
      <c r="H35" s="94"/>
      <c r="I35" s="94"/>
      <c r="J35" s="108"/>
    </row>
    <row r="36" spans="1:10" ht="15.75" x14ac:dyDescent="0.25">
      <c r="A36" s="85" t="s">
        <v>60</v>
      </c>
      <c r="B36" s="86"/>
      <c r="C36" s="86"/>
      <c r="D36" s="86"/>
      <c r="E36" s="86"/>
      <c r="F36" s="86"/>
      <c r="G36" s="86"/>
      <c r="H36" s="86"/>
      <c r="I36" s="86"/>
      <c r="J36" s="87"/>
    </row>
    <row r="37" spans="1:10" ht="15.75" x14ac:dyDescent="0.25">
      <c r="A37" s="114" t="s">
        <v>61</v>
      </c>
      <c r="B37" s="115"/>
      <c r="C37" s="115"/>
      <c r="D37" s="115"/>
      <c r="E37" s="115"/>
      <c r="F37" s="115"/>
      <c r="G37" s="115"/>
      <c r="H37" s="115"/>
      <c r="I37" s="115"/>
      <c r="J37" s="116"/>
    </row>
    <row r="38" spans="1:10" ht="27.75" customHeight="1" x14ac:dyDescent="0.25">
      <c r="A38" s="117"/>
      <c r="B38" s="118"/>
      <c r="C38" s="118"/>
      <c r="D38" s="118"/>
      <c r="E38" s="118"/>
      <c r="F38" s="118"/>
      <c r="G38" s="118"/>
      <c r="H38" s="118"/>
      <c r="I38" s="118"/>
      <c r="J38" s="119"/>
    </row>
    <row r="39" spans="1:10" ht="27.75" customHeight="1" x14ac:dyDescent="0.25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0.75" customHeight="1" x14ac:dyDescent="0.25">
      <c r="A40" s="120" t="s">
        <v>62</v>
      </c>
      <c r="B40" s="120"/>
      <c r="C40" s="120"/>
      <c r="D40" s="120"/>
      <c r="E40" s="120"/>
      <c r="F40" s="120"/>
      <c r="G40" s="120"/>
      <c r="H40" s="120"/>
      <c r="I40" s="120"/>
      <c r="J40" s="120"/>
    </row>
    <row r="42" spans="1:10" x14ac:dyDescent="0.25">
      <c r="A42" s="26" t="s">
        <v>63</v>
      </c>
      <c r="B42" s="40">
        <f>+A25</f>
        <v>12519643</v>
      </c>
      <c r="D42" s="34"/>
      <c r="E42" s="34"/>
      <c r="F42" s="34"/>
      <c r="H42" s="34"/>
      <c r="I42" s="34"/>
      <c r="J42" s="34"/>
    </row>
    <row r="43" spans="1:10" x14ac:dyDescent="0.25">
      <c r="A43" s="26" t="s">
        <v>64</v>
      </c>
      <c r="B43" s="40">
        <f>+C25</f>
        <v>23428226</v>
      </c>
      <c r="D43" s="33"/>
      <c r="E43" s="33" t="s">
        <v>65</v>
      </c>
      <c r="F43" s="33"/>
      <c r="H43" s="33"/>
      <c r="I43" s="33" t="s">
        <v>66</v>
      </c>
      <c r="J43" s="33"/>
    </row>
    <row r="44" spans="1:10" x14ac:dyDescent="0.25">
      <c r="A44" s="26" t="s">
        <v>67</v>
      </c>
      <c r="B44" s="43">
        <f>+F25</f>
        <v>22753993.199999999</v>
      </c>
      <c r="D44" s="32"/>
      <c r="E44" s="32" t="s">
        <v>68</v>
      </c>
      <c r="F44" s="32"/>
      <c r="H44" s="32"/>
      <c r="I44" s="32" t="s">
        <v>69</v>
      </c>
      <c r="J44" s="32"/>
    </row>
    <row r="45" spans="1:10" x14ac:dyDescent="0.25">
      <c r="B45" s="36"/>
    </row>
    <row r="46" spans="1:10" x14ac:dyDescent="0.25">
      <c r="B46" s="36"/>
    </row>
  </sheetData>
  <mergeCells count="48">
    <mergeCell ref="A37:J37"/>
    <mergeCell ref="A38:J38"/>
    <mergeCell ref="A40:J40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dataValidations count="15">
    <dataValidation allowBlank="1" sqref="A8" xr:uid="{00000000-0002-0000-0100-000000000000}"/>
    <dataValidation allowBlank="1" showInputMessage="1" prompt="Nombre del capítulo" sqref="B8:J10" xr:uid="{00000000-0002-0000-0100-000001000000}"/>
    <dataValidation allowBlank="1" showInputMessage="1" showErrorMessage="1" prompt="¿A quién va dirigido el programa?, ¿qué característica tiene esta población que requiere ser beneficiada?" sqref="B20:J20" xr:uid="{00000000-0002-0000-0100-000002000000}"/>
    <dataValidation allowBlank="1" showInputMessage="1" showErrorMessage="1" prompt="Nombre del producto" sqref="B32:J32" xr:uid="{00000000-0002-0000-0100-000003000000}"/>
    <dataValidation allowBlank="1" showInputMessage="1" showErrorMessage="1" prompt="1. Describir lo plasmado en el presupuesto_x000a_2. Describir lo alcanzado en términos financieros y de producción " sqref="B34:J34" xr:uid="{00000000-0002-0000-0100-000004000000}"/>
    <dataValidation allowBlank="1" showInputMessage="1" showErrorMessage="1" prompt="De existir desvío, explicar razones." sqref="B35:J35" xr:uid="{00000000-0002-0000-0100-000005000000}"/>
    <dataValidation allowBlank="1" showInputMessage="1" showErrorMessage="1" prompt="Oportunidades de mejora identificadas" sqref="A38:J39" xr:uid="{00000000-0002-0000-0100-000006000000}"/>
    <dataValidation allowBlank="1" showInputMessage="1" showErrorMessage="1" prompt="Presupuesto del programa" sqref="A25:C25 F25" xr:uid="{00000000-0002-0000-0100-000007000000}"/>
    <dataValidation allowBlank="1" showInputMessage="1" showErrorMessage="1" prompt="¿En qué consiste el programa?" sqref="B33:J33 B19:J19" xr:uid="{00000000-0002-0000-0100-000008000000}"/>
    <dataValidation allowBlank="1" showInputMessage="1" showErrorMessage="1" prompt="Nombre de cada producto" sqref="A28:A29" xr:uid="{00000000-0002-0000-0100-000009000000}"/>
    <dataValidation allowBlank="1" showInputMessage="1" showErrorMessage="1" prompt="Nombre del indicador" sqref="B28:B29" xr:uid="{00000000-0002-0000-0100-00000A000000}"/>
    <dataValidation allowBlank="1" showInputMessage="1" showErrorMessage="1" prompt="Meta anual del indicador" sqref="C28:C29 E28" xr:uid="{00000000-0002-0000-0100-00000B000000}"/>
    <dataValidation allowBlank="1" showInputMessage="1" showErrorMessage="1" prompt="Monto presupuestado para el producto" sqref="D28:D29 E29:F29 F28" xr:uid="{00000000-0002-0000-0100-00000C000000}"/>
    <dataValidation allowBlank="1" showInputMessage="1" showErrorMessage="1" prompt="Meta alcanzada en el trimestre" sqref="G28:G29" xr:uid="{00000000-0002-0000-0100-00000D000000}"/>
    <dataValidation allowBlank="1" showInputMessage="1" showErrorMessage="1" prompt="Monto ejecutado en el trimestre" sqref="H28" xr:uid="{00000000-0002-0000-0100-00000E000000}"/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scale="65" fitToWidth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875432-060c-4a96-bc33-cbf9aa818b47">
      <Terms xmlns="http://schemas.microsoft.com/office/infopath/2007/PartnerControls"/>
    </lcf76f155ced4ddcb4097134ff3c332f>
    <TaxCatchAll xmlns="2ea96bed-ecf9-4008-9cf6-cb17032fa9c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3F7ED43D49CB40BF088741B792AD7D" ma:contentTypeVersion="15" ma:contentTypeDescription="Crear nuevo documento." ma:contentTypeScope="" ma:versionID="e7ed55b84dd915651d74acce466f6d17">
  <xsd:schema xmlns:xsd="http://www.w3.org/2001/XMLSchema" xmlns:xs="http://www.w3.org/2001/XMLSchema" xmlns:p="http://schemas.microsoft.com/office/2006/metadata/properties" xmlns:ns2="23875432-060c-4a96-bc33-cbf9aa818b47" xmlns:ns3="2ea96bed-ecf9-4008-9cf6-cb17032fa9cb" targetNamespace="http://schemas.microsoft.com/office/2006/metadata/properties" ma:root="true" ma:fieldsID="3c8649ccefd400326d9124af36b4bb2d" ns2:_="" ns3:_="">
    <xsd:import namespace="23875432-060c-4a96-bc33-cbf9aa818b47"/>
    <xsd:import namespace="2ea96bed-ecf9-4008-9cf6-cb17032fa9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875432-060c-4a96-bc33-cbf9aa818b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a96bed-ecf9-4008-9cf6-cb17032fa9c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064a4e1-a069-46f8-a04f-7fb70492f654}" ma:internalName="TaxCatchAll" ma:showField="CatchAllData" ma:web="2ea96bed-ecf9-4008-9cf6-cb17032fa9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61B1E0-2EDF-4049-9F48-0206C44F3965}">
  <ds:schemaRefs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8fdcec02-6931-4a98-91b8-06ed95f64dcf"/>
    <ds:schemaRef ds:uri="3a059480-4c78-4270-91ea-ed5261213c16"/>
    <ds:schemaRef ds:uri="http://schemas.microsoft.com/office/2006/metadata/properties"/>
    <ds:schemaRef ds:uri="23875432-060c-4a96-bc33-cbf9aa818b47"/>
    <ds:schemaRef ds:uri="2ea96bed-ecf9-4008-9cf6-cb17032fa9cb"/>
  </ds:schemaRefs>
</ds:datastoreItem>
</file>

<file path=customXml/itemProps2.xml><?xml version="1.0" encoding="utf-8"?>
<ds:datastoreItem xmlns:ds="http://schemas.openxmlformats.org/officeDocument/2006/customXml" ds:itemID="{55AE24C0-EAC3-4761-A39B-500D8DEEEE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542CD1-5A36-435E-B798-68F9F6F00A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875432-060c-4a96-bc33-cbf9aa818b47"/>
    <ds:schemaRef ds:uri="2ea96bed-ecf9-4008-9cf6-cb17032fa9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6816</vt:lpstr>
      <vt:lpstr>6817</vt:lpstr>
      <vt:lpstr>6819</vt:lpstr>
      <vt:lpstr>7706</vt:lpstr>
      <vt:lpstr>7707</vt:lpstr>
      <vt:lpstr>7708</vt:lpstr>
      <vt:lpstr>7709</vt:lpstr>
      <vt:lpstr>'6816'!Área_de_impresión</vt:lpstr>
      <vt:lpstr>'6817'!Área_de_impresión</vt:lpstr>
      <vt:lpstr>'6819'!Área_de_impresión</vt:lpstr>
      <vt:lpstr>'7706'!Área_de_impresión</vt:lpstr>
      <vt:lpstr>'7707'!Área_de_impresión</vt:lpstr>
      <vt:lpstr>'7708'!Área_de_impresión</vt:lpstr>
      <vt:lpstr>'7709'!Área_de_impresión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Marlin Lionice Chalas Mateo</cp:lastModifiedBy>
  <cp:revision/>
  <cp:lastPrinted>2026-01-19T19:48:37Z</cp:lastPrinted>
  <dcterms:created xsi:type="dcterms:W3CDTF">2021-03-22T15:50:10Z</dcterms:created>
  <dcterms:modified xsi:type="dcterms:W3CDTF">2026-01-20T16:08:04Z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0x010100D23F7ED43D49CB40BF088741B792AD7D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