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iangi.solis\Documents\"/>
    </mc:Choice>
  </mc:AlternateContent>
  <bookViews>
    <workbookView xWindow="0" yWindow="0" windowWidth="20490" windowHeight="6750"/>
  </bookViews>
  <sheets>
    <sheet name="6505" sheetId="1" r:id="rId1"/>
    <sheet name="6515" sheetId="2" r:id="rId2"/>
    <sheet name="6816" sheetId="3" r:id="rId3"/>
    <sheet name="6817" sheetId="4" r:id="rId4"/>
    <sheet name="6818" sheetId="5" r:id="rId5"/>
    <sheet name="6819" sheetId="6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5" i="5" l="1"/>
  <c r="B45" i="2"/>
  <c r="B45" i="1"/>
  <c r="B43" i="6"/>
  <c r="I30" i="6"/>
  <c r="D30" i="6"/>
  <c r="F30" i="6" s="1"/>
  <c r="H30" i="6" s="1"/>
  <c r="J30" i="6" s="1"/>
  <c r="J29" i="6"/>
  <c r="I29" i="6"/>
  <c r="D29" i="6"/>
  <c r="I25" i="6"/>
  <c r="C16" i="6"/>
  <c r="C15" i="6"/>
  <c r="C14" i="6"/>
  <c r="B43" i="5" l="1"/>
  <c r="I30" i="5"/>
  <c r="D30" i="5"/>
  <c r="F30" i="5" s="1"/>
  <c r="H30" i="5" s="1"/>
  <c r="J30" i="5" s="1"/>
  <c r="J29" i="5"/>
  <c r="I29" i="5"/>
  <c r="D29" i="5"/>
  <c r="I25" i="5"/>
  <c r="C16" i="5"/>
  <c r="C15" i="5"/>
  <c r="C14" i="5"/>
  <c r="I30" i="4" l="1"/>
  <c r="F30" i="4"/>
  <c r="H30" i="4" s="1"/>
  <c r="J30" i="4" s="1"/>
  <c r="D30" i="4"/>
  <c r="J29" i="4"/>
  <c r="I29" i="4"/>
  <c r="D29" i="4"/>
  <c r="I25" i="4"/>
  <c r="C16" i="4"/>
  <c r="C15" i="4"/>
  <c r="C14" i="4"/>
  <c r="I30" i="3" l="1"/>
  <c r="F30" i="3"/>
  <c r="H30" i="3" s="1"/>
  <c r="J30" i="3" s="1"/>
  <c r="J29" i="3"/>
  <c r="I29" i="3"/>
  <c r="I25" i="3"/>
  <c r="C16" i="3"/>
  <c r="C15" i="3"/>
  <c r="C14" i="3"/>
  <c r="I30" i="2" l="1"/>
  <c r="F30" i="2"/>
  <c r="H30" i="2" s="1"/>
  <c r="J30" i="2" s="1"/>
  <c r="J29" i="2"/>
  <c r="I29" i="2"/>
  <c r="I25" i="2"/>
  <c r="C16" i="2"/>
  <c r="C15" i="2"/>
  <c r="C14" i="2"/>
  <c r="F30" i="1" l="1"/>
  <c r="H30" i="1" s="1"/>
  <c r="J30" i="1" l="1"/>
  <c r="I30" i="1"/>
  <c r="J29" i="1"/>
  <c r="I29" i="1"/>
  <c r="I25" i="1"/>
  <c r="C16" i="1"/>
  <c r="C15" i="1"/>
  <c r="C14" i="1"/>
</calcChain>
</file>

<file path=xl/sharedStrings.xml><?xml version="1.0" encoding="utf-8"?>
<sst xmlns="http://schemas.openxmlformats.org/spreadsheetml/2006/main" count="443" uniqueCount="113">
  <si>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</si>
  <si>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</si>
  <si>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</si>
  <si>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</si>
  <si>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</si>
  <si>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</si>
  <si>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</si>
  <si>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</si>
  <si>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</si>
  <si>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</si>
  <si>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</si>
  <si>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</si>
  <si>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</si>
  <si>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</si>
  <si>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</si>
  <si>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</si>
  <si>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</si>
  <si>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</si>
  <si>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</si>
  <si>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</si>
  <si>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</si>
  <si>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</si>
  <si>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</si>
  <si>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</si>
  <si>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</si>
  <si>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</si>
  <si>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</si>
  <si>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</si>
  <si>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</si>
  <si>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</si>
  <si>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</si>
  <si>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</si>
  <si>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</si>
  <si>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</si>
  <si>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</si>
  <si>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</si>
  <si>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</si>
  <si>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</si>
  <si>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</si>
  <si>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</si>
  <si>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</si>
  <si>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</si>
  <si>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</si>
  <si>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</si>
  <si>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</si>
  <si>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</si>
  <si>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</si>
  <si>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</si>
  <si>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</si>
  <si>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</si>
  <si>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</si>
  <si>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</si>
  <si>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Trimestral de las Metas Físicas-Financieras</t>
  </si>
  <si>
    <t>0222-MINISTERIO DE ENERGIA Y MINAS</t>
  </si>
  <si>
    <t>01-MINISTERIO DE ENERGIA Y MINAS</t>
  </si>
  <si>
    <t>0001-MINISTERIO DE ENERGIA Y MINAS</t>
  </si>
  <si>
    <t>Ser una entidad de excelencia en la formulacion y ejecucion eficiente, responsable y transparente de politicas de desarrollo, para el 
integral y gestion sostenible de los recursos energeticos y mineros, en beneficios de las presentes y futuras generaciones de 
Dominicanos.</t>
  </si>
  <si>
    <t>Formular y administrar politicas para el aprovechamiento integral de los recursos energeticos y mineros de la Republica 
Dominicana, bajo criterios de transparencia y sostenibilidad ambiental.</t>
  </si>
  <si>
    <t>Personas fisicas y juridicas</t>
  </si>
  <si>
    <t>3.5.6</t>
  </si>
  <si>
    <t>Presupuesto aprobado  :</t>
  </si>
  <si>
    <t>Anabelle Reynoso Adolphus</t>
  </si>
  <si>
    <t>Presupuesto modificado :</t>
  </si>
  <si>
    <t>Directora de Planficación y Desarrollo</t>
  </si>
  <si>
    <t>Total devengado :</t>
  </si>
  <si>
    <t>Regulación, fiscalización y desarrollo de la minería metálica, no metálica y MAPE.</t>
  </si>
  <si>
    <t>Personas fisicas y juridicas reciben resoluciones de otorgamiento de concesiones mineras.</t>
  </si>
  <si>
    <t>6505-Personas fisicas y juridicas reciben de otorgamientos de concesiones de exploración y explotación Minera.</t>
  </si>
  <si>
    <t>Cantidad de Resoluciones.</t>
  </si>
  <si>
    <t xml:space="preserve">Este programa esta vinculado al ODS 15: "Vida de ecosistemas terrestre", ya que incentiva a una consciencia creciente entre las empresas de que deben actuar rápido, para demostrar que han incorporado la sostenibilidad como un modelo de negocio para evitar perder oportunidades comerciales y financieras.  </t>
  </si>
  <si>
    <t>Se otorgaron un total de 8 Resoluciones de exploración minera, correspondiente al trimestre enero - marzo 2022.</t>
  </si>
  <si>
    <t>Regulacion y desarrollo de hidrocarburos</t>
  </si>
  <si>
    <t>Mejorar y actualizar la regulación en materia de exploración petrolera.</t>
  </si>
  <si>
    <t>Personas físicas y jurídicas</t>
  </si>
  <si>
    <t xml:space="preserve">Este programa esta vinculado a la Linea de acción 3.2.2.1 de la END 2030: "Desarrollar una estrategia integrada de exploración petrolera de corto, mediano y largo plazo, coherente y sostenible, que permita determinar la factibilidad de la explotación, incluyendo la plataforma marina y asegurando la sostenibilidad ambiental", y además al ODS 7, "Energia asequible y no contaminante" el cual garantiza el acceso a: energía, segura, sostenible y moderna, y a prestar atención a otras fuentes energéticas seguras y limpias. </t>
  </si>
  <si>
    <t xml:space="preserve">Regulación, fiscalización  y desarrollo de la minería metálica , no metálica y MAPE. </t>
  </si>
  <si>
    <t xml:space="preserve">Personas fisicas y/o jurídicas reciben fiscalizaciones a las concesiones de exploración y explotación minera. </t>
  </si>
  <si>
    <t>6816.- Personas Fisicas y juridicas reciben fiscalizaciones de concesiones de exploraciones y explotaciones mineras.</t>
  </si>
  <si>
    <t xml:space="preserve">Cantidad de fiscalizaciones a concesiones de exploración y  explotación minera y/o plantas de beneficio realizadas. </t>
  </si>
  <si>
    <t xml:space="preserve">Con la aprobación del Plan de Fiscalización, y las coordinaciones correspondientes para los trabajos de campo según la programación definida, el Viceministerio de Minas juntamente con la Dirección General de Minería, durante el período 
enero-marzo 2022, realizó 36 fiscalizaciones mineras aplicando el Protocolo diseñado para la finalidad.
</t>
  </si>
  <si>
    <t>Regulacion y desarrollo energético.</t>
  </si>
  <si>
    <t xml:space="preserve">Esta actividad consiste en inspecionar las ejecutorias de los planes de mantenimiento realizados a las infraestruturas energéticas. En este reporte hemos cargados 10 informes de visita, tal y como se planificó. </t>
  </si>
  <si>
    <t>Personas fisicas y jurídicas</t>
  </si>
  <si>
    <t xml:space="preserve">Este programa esta vinculado al ODS 7, "Energia asequible y no contaminante" el cual garantiza el acceso a: energía, segura, sostenible y moderna, y a prestar atención a otras fuentes energéticas seguras y limpias. </t>
  </si>
  <si>
    <t>6817.- Empresas Públicas y privadas reciben fiscalizaciones de las infraestructuras energeticas</t>
  </si>
  <si>
    <t>Informes de visitas.</t>
  </si>
  <si>
    <t>6817.- Empresas públicas y privadas reciben fiscalizaciones de las infraestructuras energéticas.</t>
  </si>
  <si>
    <t>Se realizaran las fiscalizaciones a las infraestructuras  para validar el cumplimiento de las mismas.</t>
  </si>
  <si>
    <t xml:space="preserve">Esta actividad consiste en inspecionar las ejecutorias de los planes de mantenimiento realizados a las infraestruturas energéticas. Para el trimestre enero - marzo 2022 se realizaron 10 visitas a infraestructuras energéticas, según lo programado. </t>
  </si>
  <si>
    <t>Regulación y desarrollo energético</t>
  </si>
  <si>
    <t xml:space="preserve">Sensibilizar el uso racional de la energía en instituciones públicas y privadas. </t>
  </si>
  <si>
    <t>Este programa esta vinculado al ODS 7, "Energia asequible y no contaminante", el cual garantiza el acceso a: energía segura, sostenible y moderna, y a prestar atención a otras fuentes energéticas seguras y limpias, y a la línea de acción 3.2.1.6. "Promover una cultura ciudadana y empresarial de eficiencia energética, mediante la inducción a prácticas de uso racional de la electricidad y la promoción de la utilización de equipos y procesos que permitan un menor uso o un mejor aprovechamiento de la energía.</t>
  </si>
  <si>
    <t>6818.-Comunidades rurales y urbanas reciben acciones para el desearrollo energetico.</t>
  </si>
  <si>
    <t xml:space="preserve">Cantidad de comunidades electrificadas. </t>
  </si>
  <si>
    <t>6818.- Comunidades rurales y urbanas reciben acciones para el desarrollo energetico.</t>
  </si>
  <si>
    <t xml:space="preserve">Electrificar a comunidades rurales y urbanas sin acceso a electricidad. </t>
  </si>
  <si>
    <t xml:space="preserve">Durante el trimestre enero - marzo 2022 se electrificaron 8 comunidades en el territorio nacional.  </t>
  </si>
  <si>
    <t>Regulacion y desarrollo energetico</t>
  </si>
  <si>
    <t xml:space="preserve">Educar sobre las diferentes formas de generación de energía a partir de fuentes renovables, en cumplimiento con las metas de eficiencia y ahorro energético, usando como ejemplo las distintas estaciones temáticas del Parque Temático de Energía Renovable de la ciudad Juan Bosch.  </t>
  </si>
  <si>
    <t xml:space="preserve">Este programa esta vinculado al ODS 7, "Energia asequible y no contaminante", el cual garantiza el acceso a: energía segura, sostenible y moderna, y a prestar atención a fuentes energéticas seguras y limpias, así como su promoción. </t>
  </si>
  <si>
    <t>6819.- Personaas Fisicas y juridicas  reciben formacion para el uso, desarrollo y ahorro de la energia.</t>
  </si>
  <si>
    <t>Cantidad de actividades educativas de sensibilización sobre las diferentes formas de generación de energía a partir de fuentes renovables</t>
  </si>
  <si>
    <t>6819.-Personas fisicas y juridicas reciben formacion para el uso, desarrollo y ahorro de la energia.</t>
  </si>
  <si>
    <t xml:space="preserve">Durante el trimestre enero - marzo 2022,  se logró impactar a 736 personas de los centros educativos que participaron. </t>
  </si>
  <si>
    <t>6515-. Adquisición de nuevos datos de líneas sísmicas 2D de alta definición (5,000 kms.) en cuencas costa afuera en el sur y el norte del país.</t>
  </si>
  <si>
    <t xml:space="preserve">Incrementar la información la información de las cuencas sedimentarias con potencial de explotación de hidrocarburos. </t>
  </si>
  <si>
    <t xml:space="preserve">Reporte de datos de líneas sísmicas adquiridas. </t>
  </si>
  <si>
    <t>La desviacion se debió por que se ejecutaron gastos por el programa de nomina.</t>
  </si>
  <si>
    <t>La desviación se debió a que se realizaron modifaciones presupuestarias correspondientes a proyectos autorizados.</t>
  </si>
  <si>
    <t>La desviación se debió a que solo se ejecuto la nomina, postergada su ejecucion para el ultimo trimestre.</t>
  </si>
  <si>
    <t xml:space="preserve">     La desviación se debió porque parte de los gastos administrativos fueron pagados en otros programas.
</t>
  </si>
  <si>
    <t>La desviacion se debio por que se ejecuto por el programa de nomina.</t>
  </si>
  <si>
    <t>La desviación se debió a que los montos ejecutados se efectuaron  modificaciones presupuestarias y en el  presupuesto programado se está ejecutando por la actividad central.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</si>
</sst>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165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8" xfId="0" applyNumberFormat="1" applyFont="1" applyBorder="1" applyAlignment="1" applyProtection="1">
      <alignment horizontal="center" vertical="center" wrapText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vertical="top" wrapText="1"/>
      <protection locked="0"/>
    </xf>
    <xf numFmtId="165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4" fillId="0" borderId="22" xfId="0" applyFont="1" applyBorder="1" applyProtection="1">
      <protection locked="0"/>
    </xf>
    <xf numFmtId="4" fontId="14" fillId="0" borderId="22" xfId="0" applyNumberFormat="1" applyFont="1" applyBorder="1" applyProtection="1">
      <protection locked="0"/>
    </xf>
    <xf numFmtId="0" fontId="17" fillId="0" borderId="24" xfId="0" applyFont="1" applyBorder="1" applyAlignment="1" applyProtection="1">
      <alignment vertical="top" wrapText="1"/>
      <protection locked="0"/>
    </xf>
    <xf numFmtId="0" fontId="17" fillId="0" borderId="28" xfId="0" applyFont="1" applyBorder="1" applyAlignment="1" applyProtection="1">
      <alignment vertical="top" wrapText="1"/>
      <protection locked="0"/>
    </xf>
    <xf numFmtId="0" fontId="10" fillId="0" borderId="22" xfId="0" applyFont="1" applyBorder="1" applyAlignment="1">
      <alignment horizontal="center" vertical="center" wrapText="1"/>
    </xf>
    <xf numFmtId="0" fontId="24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12" fillId="0" borderId="22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18" xfId="0" applyFont="1" applyBorder="1" applyAlignment="1" applyProtection="1">
      <alignment horizontal="left" vertic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8:J30" totalsRowShown="0" headerRowDxfId="89" dataDxfId="87" headerRowBorderDxfId="88" tableBorderDxfId="86" totalsRowBorderDxfId="85">
  <tableColumns count="10">
    <tableColumn id="1" name="Producto" dataDxfId="84"/>
    <tableColumn id="2" name="Indicador" dataDxfId="83"/>
    <tableColumn id="3" name="Física_x000a_(A)" dataDxfId="82"/>
    <tableColumn id="4" name="Financiera_x000a_(B)" dataDxfId="81"/>
    <tableColumn id="9" name="Física_x000a_(C)" dataDxfId="80"/>
    <tableColumn id="10" name="Financiera_x000a_(D)" dataDxfId="79">
      <calculatedColumnFormula>Tabla1[[#This Row],[Financiera
(B)]]/4</calculatedColumnFormula>
    </tableColumn>
    <tableColumn id="5" name="Física _x000a_(E)" dataDxfId="78"/>
    <tableColumn id="6" name="Financiera _x000a_ (F)" dataDxfId="77">
      <calculatedColumnFormula>Tabla1[[#This Row],[Financiera
(D)]]</calculatedColumnFormula>
    </tableColumn>
    <tableColumn id="7" name="Física _x000a_(%)_x000a_ G=E/C" dataDxfId="76" dataCellStyle="Porcentaje">
      <calculatedColumnFormula>IF(G29&gt;0,G29/C29,0)</calculatedColumnFormula>
    </tableColumn>
    <tableColumn id="8" name="Financiero _x000a_(%) _x000a_H=F/D" dataDxfId="75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28:J30" totalsRowShown="0" headerRowDxfId="74" dataDxfId="72" headerRowBorderDxfId="73" tableBorderDxfId="71" totalsRowBorderDxfId="70">
  <tableColumns count="10">
    <tableColumn id="1" name="Producto" dataDxfId="69"/>
    <tableColumn id="2" name="Indicador" dataDxfId="68"/>
    <tableColumn id="3" name="Física_x000a_(A)" dataDxfId="67"/>
    <tableColumn id="4" name="Financiera_x000a_(B)" dataDxfId="66"/>
    <tableColumn id="9" name="Física_x000a_(C)" dataDxfId="65"/>
    <tableColumn id="10" name="Financiera_x000a_(D)" dataDxfId="64">
      <calculatedColumnFormula>Tabla13[[#This Row],[Financiera
(B)]]/4</calculatedColumnFormula>
    </tableColumn>
    <tableColumn id="5" name="Física _x000a_(E)" dataDxfId="63"/>
    <tableColumn id="6" name="Financiera _x000a_ (F)" dataDxfId="62">
      <calculatedColumnFormula>Tabla13[[#This Row],[Financiera
(D)]]</calculatedColumnFormula>
    </tableColumn>
    <tableColumn id="7" name="Física _x000a_(%)_x000a_ G=E/C" dataDxfId="61" dataCellStyle="Porcentaje">
      <calculatedColumnFormula>IF(G29&gt;0,G29/C29,0)</calculatedColumnFormula>
    </tableColumn>
    <tableColumn id="8" name="Financiero _x000a_(%) _x000a_H=F/D" dataDxfId="60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id="3" name="Tabla14" displayName="Tabla14" ref="A28:J30" totalsRowShown="0" headerRowDxfId="59" dataDxfId="57" headerRowBorderDxfId="58" tableBorderDxfId="56" totalsRowBorderDxfId="55">
  <tableColumns count="10">
    <tableColumn id="1" name="Producto" dataDxfId="54"/>
    <tableColumn id="2" name="Indicador" dataDxfId="53"/>
    <tableColumn id="3" name="Física_x000a_(A)" dataDxfId="52"/>
    <tableColumn id="4" name="Financiera_x000a_(B)" dataDxfId="51"/>
    <tableColumn id="9" name="Física_x000a_(C)" dataDxfId="50"/>
    <tableColumn id="10" name="Financiera_x000a_(D)" dataDxfId="49">
      <calculatedColumnFormula>Tabla14[[#This Row],[Financiera
(B)]]/4</calculatedColumnFormula>
    </tableColumn>
    <tableColumn id="5" name="Física _x000a_(E)" dataDxfId="48"/>
    <tableColumn id="6" name="Financiera _x000a_ (F)" dataDxfId="47">
      <calculatedColumnFormula>Tabla14[[#This Row],[Financiera
(D)]]</calculatedColumnFormula>
    </tableColumn>
    <tableColumn id="7" name="Física _x000a_(%)_x000a_ G=E/C" dataDxfId="46" dataCellStyle="Porcentaje">
      <calculatedColumnFormula>IF(G29&gt;0,G29/C29,0)</calculatedColumnFormula>
    </tableColumn>
    <tableColumn id="8" name="Financiero _x000a_(%) _x000a_H=F/D" dataDxfId="45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id="4" name="Tabla15" displayName="Tabla15" ref="A28:J30" totalsRowShown="0" headerRowDxfId="44" dataDxfId="42" headerRowBorderDxfId="43" tableBorderDxfId="41" totalsRowBorderDxfId="40">
  <tableColumns count="10">
    <tableColumn id="1" name="Producto" dataDxfId="39"/>
    <tableColumn id="2" name="Indicador" dataDxfId="38"/>
    <tableColumn id="3" name="Física_x000a_(A)" dataDxfId="37"/>
    <tableColumn id="4" name="Financiera_x000a_(B)" dataDxfId="36">
      <calculatedColumnFormula>+C25</calculatedColumnFormula>
    </tableColumn>
    <tableColumn id="9" name="Física_x000a_(C)" dataDxfId="35"/>
    <tableColumn id="10" name="Financiera_x000a_(D)" dataDxfId="34">
      <calculatedColumnFormula>Tabla15[[#This Row],[Financiera
(B)]]/4</calculatedColumnFormula>
    </tableColumn>
    <tableColumn id="5" name="Física _x000a_(E)" dataDxfId="33"/>
    <tableColumn id="6" name="Financiera _x000a_ (F)" dataDxfId="32">
      <calculatedColumnFormula>Tabla15[[#This Row],[Financiera
(D)]]</calculatedColumnFormula>
    </tableColumn>
    <tableColumn id="7" name="Física _x000a_(%)_x000a_ G=E/C" dataDxfId="31" dataCellStyle="Porcentaje">
      <calculatedColumnFormula>IF(G29&gt;0,G29/C29,0)</calculatedColumnFormula>
    </tableColumn>
    <tableColumn id="8" name="Financiero _x000a_(%) _x000a_H=F/D" dataDxfId="30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5.xml><?xml version="1.0" encoding="utf-8"?>
<table xmlns="http://schemas.openxmlformats.org/spreadsheetml/2006/main" id="5" name="Tabla16" displayName="Tabla16" ref="A28:J30" totalsRowShown="0" headerRowDxfId="29" dataDxfId="27" headerRowBorderDxfId="28" tableBorderDxfId="26" totalsRowBorderDxfId="25">
  <tableColumns count="10">
    <tableColumn id="1" name="Producto" dataDxfId="24"/>
    <tableColumn id="2" name="Indicador" dataDxfId="23"/>
    <tableColumn id="3" name="Física_x000a_(A)" dataDxfId="22"/>
    <tableColumn id="4" name="Financiera_x000a_(B)" dataDxfId="21">
      <calculatedColumnFormula>+C25</calculatedColumnFormula>
    </tableColumn>
    <tableColumn id="9" name="Física_x000a_(C)" dataDxfId="20"/>
    <tableColumn id="10" name="Financiera_x000a_(D)" dataDxfId="19">
      <calculatedColumnFormula>Tabla16[[#This Row],[Financiera
(B)]]/4</calculatedColumnFormula>
    </tableColumn>
    <tableColumn id="5" name="Física _x000a_(E)" dataDxfId="18"/>
    <tableColumn id="6" name="Financiera _x000a_ (F)" dataDxfId="17">
      <calculatedColumnFormula>Tabla16[[#This Row],[Financiera
(D)]]</calculatedColumnFormula>
    </tableColumn>
    <tableColumn id="7" name="Física _x000a_(%)_x000a_ G=E/C" dataDxfId="16" dataCellStyle="Porcentaje">
      <calculatedColumnFormula>IF(G29&gt;0,G29/C29,0)</calculatedColumnFormula>
    </tableColumn>
    <tableColumn id="8" name="Financiero _x000a_(%) _x000a_H=F/D" dataDxfId="15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6.xml><?xml version="1.0" encoding="utf-8"?>
<table xmlns="http://schemas.openxmlformats.org/spreadsheetml/2006/main" id="6" name="Tabla17" displayName="Tabla17" ref="A28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>
      <calculatedColumnFormula>+C25</calculatedColumnFormula>
    </tableColumn>
    <tableColumn id="9" name="Física_x000a_(C)" dataDxfId="5"/>
    <tableColumn id="10" name="Financiera_x000a_(D)" dataDxfId="4">
      <calculatedColumnFormula>Tabla17[[#This Row],[Financiera
(B)]]/4</calculatedColumnFormula>
    </tableColumn>
    <tableColumn id="5" name="Física _x000a_(E)" dataDxfId="3"/>
    <tableColumn id="6" name="Financiera _x000a_ (F)" dataDxfId="2">
      <calculatedColumnFormula>Tabla17[[#This Row],[Financiera
(D)]]</calculatedColumnFormula>
    </tableColumn>
    <tableColumn id="7" name="Física _x000a_(%)_x000a_ G=E/C" dataDxfId="1" dataCellStyle="Porcentaje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topLeftCell="A28" workbookViewId="0">
      <selection activeCell="B36" sqref="B36:J36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75" t="s">
        <v>52</v>
      </c>
      <c r="C1" s="76"/>
      <c r="D1" s="76"/>
      <c r="E1" s="76"/>
      <c r="F1" s="76"/>
      <c r="G1" s="76"/>
      <c r="H1" s="76"/>
      <c r="I1" s="76"/>
      <c r="J1" s="77"/>
      <c r="K1" s="1"/>
    </row>
    <row r="2" spans="1:11" ht="21.75" thickBot="1" x14ac:dyDescent="0.3">
      <c r="A2" s="25"/>
      <c r="B2" s="78" t="s">
        <v>0</v>
      </c>
      <c r="C2" s="79"/>
      <c r="D2" s="78" t="s">
        <v>1</v>
      </c>
      <c r="E2" s="79"/>
      <c r="F2" s="79"/>
      <c r="G2" s="79"/>
      <c r="H2" s="80"/>
      <c r="I2" s="2" t="s">
        <v>2</v>
      </c>
      <c r="J2" s="3" t="s">
        <v>3</v>
      </c>
      <c r="K2" s="1"/>
    </row>
    <row r="3" spans="1:11" ht="21.75" thickBot="1" x14ac:dyDescent="0.3">
      <c r="A3" s="26"/>
      <c r="B3" s="81" t="s">
        <v>4</v>
      </c>
      <c r="C3" s="82"/>
      <c r="D3" s="81"/>
      <c r="E3" s="82"/>
      <c r="F3" s="82"/>
      <c r="G3" s="82"/>
      <c r="H3" s="83"/>
      <c r="I3" s="30"/>
      <c r="J3" s="31"/>
      <c r="K3" s="1"/>
    </row>
    <row r="4" spans="1:11" x14ac:dyDescent="0.25">
      <c r="A4" s="84"/>
      <c r="B4" s="85"/>
      <c r="C4" s="85"/>
      <c r="D4" s="86"/>
      <c r="E4" s="86"/>
      <c r="F4" s="86"/>
      <c r="G4" s="86"/>
      <c r="H4" s="86"/>
      <c r="I4" s="85"/>
      <c r="J4" s="87"/>
      <c r="K4" s="1"/>
    </row>
    <row r="5" spans="1:11" ht="3" customHeight="1" x14ac:dyDescent="0.25">
      <c r="A5" s="72"/>
      <c r="B5" s="73"/>
      <c r="C5" s="73"/>
      <c r="D5" s="73"/>
      <c r="E5" s="73"/>
      <c r="F5" s="73"/>
      <c r="G5" s="73"/>
      <c r="H5" s="73"/>
      <c r="I5" s="73"/>
      <c r="J5" s="74"/>
      <c r="K5" s="1"/>
    </row>
    <row r="6" spans="1:11" ht="15.75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1"/>
      <c r="K6" s="1"/>
    </row>
    <row r="7" spans="1:11" ht="15.75" x14ac:dyDescent="0.25">
      <c r="A7" s="54" t="s">
        <v>6</v>
      </c>
      <c r="B7" s="55"/>
      <c r="C7" s="55"/>
      <c r="D7" s="55"/>
      <c r="E7" s="55"/>
      <c r="F7" s="55"/>
      <c r="G7" s="55"/>
      <c r="H7" s="55"/>
      <c r="I7" s="55"/>
      <c r="J7" s="56"/>
      <c r="K7" s="1"/>
    </row>
    <row r="8" spans="1:11" x14ac:dyDescent="0.25">
      <c r="A8" s="4" t="s">
        <v>7</v>
      </c>
      <c r="B8" s="88" t="s">
        <v>53</v>
      </c>
      <c r="C8" s="89"/>
      <c r="D8" s="89"/>
      <c r="E8" s="89"/>
      <c r="F8" s="89"/>
      <c r="G8" s="89"/>
      <c r="H8" s="89"/>
      <c r="I8" s="89"/>
      <c r="J8" s="90"/>
      <c r="K8" s="1"/>
    </row>
    <row r="9" spans="1:11" ht="15" customHeight="1" x14ac:dyDescent="0.25">
      <c r="A9" s="27" t="s">
        <v>36</v>
      </c>
      <c r="B9" s="88" t="s">
        <v>54</v>
      </c>
      <c r="C9" s="89"/>
      <c r="D9" s="89"/>
      <c r="E9" s="89"/>
      <c r="F9" s="89"/>
      <c r="G9" s="89"/>
      <c r="H9" s="89"/>
      <c r="I9" s="89"/>
      <c r="J9" s="90"/>
      <c r="K9" s="1"/>
    </row>
    <row r="10" spans="1:11" x14ac:dyDescent="0.25">
      <c r="A10" s="27" t="s">
        <v>37</v>
      </c>
      <c r="B10" s="88" t="s">
        <v>55</v>
      </c>
      <c r="C10" s="89"/>
      <c r="D10" s="89"/>
      <c r="E10" s="89"/>
      <c r="F10" s="89"/>
      <c r="G10" s="89"/>
      <c r="H10" s="89"/>
      <c r="I10" s="89"/>
      <c r="J10" s="90"/>
      <c r="K10" s="1"/>
    </row>
    <row r="11" spans="1:11" ht="44.25" customHeight="1" x14ac:dyDescent="0.25">
      <c r="A11" s="4" t="s">
        <v>8</v>
      </c>
      <c r="B11" s="52" t="s">
        <v>57</v>
      </c>
      <c r="C11" s="91"/>
      <c r="D11" s="91"/>
      <c r="E11" s="91"/>
      <c r="F11" s="91"/>
      <c r="G11" s="91"/>
      <c r="H11" s="91"/>
      <c r="I11" s="91"/>
      <c r="J11" s="92"/>
    </row>
    <row r="12" spans="1:11" ht="49.5" customHeight="1" x14ac:dyDescent="0.25">
      <c r="A12" s="4" t="s">
        <v>9</v>
      </c>
      <c r="B12" s="52" t="s">
        <v>56</v>
      </c>
      <c r="C12" s="91"/>
      <c r="D12" s="91"/>
      <c r="E12" s="91"/>
      <c r="F12" s="91"/>
      <c r="G12" s="91"/>
      <c r="H12" s="91"/>
      <c r="I12" s="91"/>
      <c r="J12" s="92"/>
    </row>
    <row r="13" spans="1:11" ht="15.75" x14ac:dyDescent="0.25">
      <c r="A13" s="39" t="s">
        <v>10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1" ht="27.75" customHeight="1" x14ac:dyDescent="0.25">
      <c r="A14" s="4" t="s">
        <v>11</v>
      </c>
      <c r="B14" s="28">
        <v>3</v>
      </c>
      <c r="C14" s="36" t="str">
        <f>IFERROR(VLOOKUP(B14,'[1]Validacion datos'!A2:B5,2,FALSE),"")</f>
        <v>DESARROLLO PRODUCTIVO</v>
      </c>
      <c r="D14" s="36"/>
      <c r="E14" s="36"/>
      <c r="F14" s="36"/>
      <c r="G14" s="36"/>
      <c r="H14" s="36"/>
      <c r="I14" s="36"/>
      <c r="J14" s="36"/>
    </row>
    <row r="15" spans="1:11" ht="26.25" customHeight="1" x14ac:dyDescent="0.25">
      <c r="A15" s="4" t="s">
        <v>12</v>
      </c>
      <c r="B15" s="7">
        <v>3.5</v>
      </c>
      <c r="C15" s="36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36"/>
      <c r="E15" s="36"/>
      <c r="F15" s="36"/>
      <c r="G15" s="36"/>
      <c r="H15" s="36"/>
      <c r="I15" s="36"/>
      <c r="J15" s="36"/>
    </row>
    <row r="16" spans="1:11" x14ac:dyDescent="0.25">
      <c r="A16" s="4" t="s">
        <v>13</v>
      </c>
      <c r="B16" s="8" t="s">
        <v>59</v>
      </c>
      <c r="C16" s="49" t="str">
        <f>IFERROR(VLOOKUP(B16,'[1]Validacion datos'!D8:E64,2,FALSE),"")</f>
        <v>Consolidar un entorno adecuado que incentive la inversión para el desarrollo sostenible del sector minero</v>
      </c>
      <c r="D16" s="49"/>
      <c r="E16" s="49"/>
      <c r="F16" s="49"/>
      <c r="G16" s="49"/>
      <c r="H16" s="49"/>
      <c r="I16" s="49"/>
      <c r="J16" s="49"/>
    </row>
    <row r="17" spans="1:11" ht="15.75" x14ac:dyDescent="0.25">
      <c r="A17" s="39" t="s">
        <v>14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1" ht="29.25" customHeight="1" x14ac:dyDescent="0.25">
      <c r="A18" s="4" t="s">
        <v>15</v>
      </c>
      <c r="B18" s="50" t="s">
        <v>65</v>
      </c>
      <c r="C18" s="50"/>
      <c r="D18" s="50"/>
      <c r="E18" s="50"/>
      <c r="F18" s="50"/>
      <c r="G18" s="50"/>
      <c r="H18" s="50"/>
      <c r="I18" s="50"/>
      <c r="J18" s="51"/>
    </row>
    <row r="19" spans="1:11" ht="33" customHeight="1" x14ac:dyDescent="0.25">
      <c r="A19" s="9" t="s">
        <v>16</v>
      </c>
      <c r="B19" s="52" t="s">
        <v>66</v>
      </c>
      <c r="C19" s="52"/>
      <c r="D19" s="52"/>
      <c r="E19" s="52"/>
      <c r="F19" s="52"/>
      <c r="G19" s="52"/>
      <c r="H19" s="52"/>
      <c r="I19" s="52"/>
      <c r="J19" s="53"/>
    </row>
    <row r="20" spans="1:11" ht="34.5" customHeight="1" x14ac:dyDescent="0.25">
      <c r="A20" s="9" t="s">
        <v>17</v>
      </c>
      <c r="B20" s="52" t="s">
        <v>58</v>
      </c>
      <c r="C20" s="52"/>
      <c r="D20" s="52"/>
      <c r="E20" s="52"/>
      <c r="F20" s="52"/>
      <c r="G20" s="52"/>
      <c r="H20" s="52"/>
      <c r="I20" s="52"/>
      <c r="J20" s="53"/>
    </row>
    <row r="21" spans="1:11" ht="60" customHeight="1" x14ac:dyDescent="0.25">
      <c r="A21" s="9" t="s">
        <v>38</v>
      </c>
      <c r="B21" s="52" t="s">
        <v>69</v>
      </c>
      <c r="C21" s="52"/>
      <c r="D21" s="52"/>
      <c r="E21" s="52"/>
      <c r="F21" s="52"/>
      <c r="G21" s="52"/>
      <c r="H21" s="52"/>
      <c r="I21" s="52"/>
      <c r="J21" s="53"/>
      <c r="K21" s="1"/>
    </row>
    <row r="22" spans="1:11" ht="15.75" x14ac:dyDescent="0.25">
      <c r="A22" s="39" t="s">
        <v>18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1" ht="15.75" x14ac:dyDescent="0.25">
      <c r="A23" s="54" t="s">
        <v>19</v>
      </c>
      <c r="B23" s="55"/>
      <c r="C23" s="55"/>
      <c r="D23" s="55"/>
      <c r="E23" s="55"/>
      <c r="F23" s="55"/>
      <c r="G23" s="55"/>
      <c r="H23" s="55"/>
      <c r="I23" s="55"/>
      <c r="J23" s="56"/>
      <c r="K23" s="1"/>
    </row>
    <row r="24" spans="1:11" ht="15" customHeight="1" x14ac:dyDescent="0.25">
      <c r="A24" s="57" t="s">
        <v>20</v>
      </c>
      <c r="B24" s="58"/>
      <c r="C24" s="59" t="s">
        <v>21</v>
      </c>
      <c r="D24" s="61"/>
      <c r="E24" s="61"/>
      <c r="F24" s="61" t="s">
        <v>22</v>
      </c>
      <c r="G24" s="61"/>
      <c r="H24" s="58"/>
      <c r="I24" s="59" t="s">
        <v>23</v>
      </c>
      <c r="J24" s="60"/>
    </row>
    <row r="25" spans="1:11" x14ac:dyDescent="0.25">
      <c r="A25" s="62">
        <v>129439123</v>
      </c>
      <c r="B25" s="63"/>
      <c r="C25" s="69">
        <v>129439123</v>
      </c>
      <c r="D25" s="70"/>
      <c r="E25" s="71"/>
      <c r="F25" s="69"/>
      <c r="G25" s="70"/>
      <c r="H25" s="71"/>
      <c r="I25" s="64">
        <f>IF(G25&gt;0,G25/C25,0)</f>
        <v>0</v>
      </c>
      <c r="J25" s="65"/>
    </row>
    <row r="26" spans="1:11" ht="15.75" x14ac:dyDescent="0.25">
      <c r="A26" s="54" t="s">
        <v>24</v>
      </c>
      <c r="B26" s="55"/>
      <c r="C26" s="55"/>
      <c r="D26" s="55"/>
      <c r="E26" s="55"/>
      <c r="F26" s="55"/>
      <c r="G26" s="55"/>
      <c r="H26" s="55"/>
      <c r="I26" s="55"/>
      <c r="J26" s="56"/>
      <c r="K26" s="1"/>
    </row>
    <row r="27" spans="1:11" x14ac:dyDescent="0.25">
      <c r="A27" s="5"/>
      <c r="B27"/>
      <c r="C27" s="66" t="s">
        <v>51</v>
      </c>
      <c r="D27" s="67"/>
      <c r="E27" s="66" t="s">
        <v>49</v>
      </c>
      <c r="F27" s="67"/>
      <c r="G27" s="66" t="s">
        <v>50</v>
      </c>
      <c r="H27" s="66"/>
      <c r="I27" s="66" t="s">
        <v>25</v>
      </c>
      <c r="J27" s="68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60" x14ac:dyDescent="0.25">
      <c r="A29" s="34" t="s">
        <v>67</v>
      </c>
      <c r="B29" s="35" t="s">
        <v>68</v>
      </c>
      <c r="C29" s="13">
        <v>12</v>
      </c>
      <c r="D29" s="14">
        <v>12439123</v>
      </c>
      <c r="E29" s="14">
        <v>3</v>
      </c>
      <c r="F29" s="14">
        <v>32359783</v>
      </c>
      <c r="G29" s="15">
        <v>6</v>
      </c>
      <c r="H29" s="14">
        <v>15805822.09</v>
      </c>
      <c r="I29" s="16">
        <f>IF(G29&gt;0,G29/C29,0)</f>
        <v>0.5</v>
      </c>
      <c r="J29" s="17">
        <f>IF(H29&gt;0,H29/D29,0)</f>
        <v>1.2706540557561816</v>
      </c>
    </row>
    <row r="30" spans="1:11" x14ac:dyDescent="0.25">
      <c r="A30" s="18"/>
      <c r="B30" s="19"/>
      <c r="C30" s="20"/>
      <c r="D30" s="21"/>
      <c r="E30" s="21"/>
      <c r="F30" s="21">
        <f>Tabla1[[#This Row],[Financiera
(B)]]/4</f>
        <v>0</v>
      </c>
      <c r="G30" s="22"/>
      <c r="H30" s="21">
        <f>Tabla1[[#This Row],[Financiera
(D)]]</f>
        <v>0</v>
      </c>
      <c r="I30" s="16">
        <f>IF(G30&gt;0,G30/C30,0)</f>
        <v>0</v>
      </c>
      <c r="J30" s="17">
        <f>IF(H30&gt;0,H30/D30,0)</f>
        <v>0</v>
      </c>
    </row>
    <row r="31" spans="1:11" ht="15.75" x14ac:dyDescent="0.25">
      <c r="A31" s="39" t="s">
        <v>28</v>
      </c>
      <c r="B31" s="40"/>
      <c r="C31" s="40"/>
      <c r="D31" s="40"/>
      <c r="E31" s="40"/>
      <c r="F31" s="40"/>
      <c r="G31" s="40"/>
      <c r="H31" s="40"/>
      <c r="I31" s="40"/>
      <c r="J31" s="41"/>
    </row>
    <row r="32" spans="1:11" ht="15.75" x14ac:dyDescent="0.25">
      <c r="A32" s="54" t="s">
        <v>29</v>
      </c>
      <c r="B32" s="55"/>
      <c r="C32" s="55"/>
      <c r="D32" s="55"/>
      <c r="E32" s="55"/>
      <c r="F32" s="55"/>
      <c r="G32" s="55"/>
      <c r="H32" s="55"/>
      <c r="I32" s="55"/>
      <c r="J32" s="56"/>
      <c r="K32" s="1"/>
    </row>
    <row r="33" spans="1:11" x14ac:dyDescent="0.25">
      <c r="A33" s="23" t="s">
        <v>30</v>
      </c>
      <c r="B33" s="52" t="s">
        <v>67</v>
      </c>
      <c r="C33" s="52"/>
      <c r="D33" s="52"/>
      <c r="E33" s="52"/>
      <c r="F33" s="52"/>
      <c r="G33" s="52"/>
      <c r="H33" s="52"/>
      <c r="I33" s="52"/>
      <c r="J33" s="53"/>
    </row>
    <row r="34" spans="1:11" ht="30" x14ac:dyDescent="0.25">
      <c r="A34" s="23" t="s">
        <v>31</v>
      </c>
      <c r="B34" s="52" t="s">
        <v>66</v>
      </c>
      <c r="C34" s="52"/>
      <c r="D34" s="52"/>
      <c r="E34" s="52"/>
      <c r="F34" s="52"/>
      <c r="G34" s="52"/>
      <c r="H34" s="52"/>
      <c r="I34" s="52"/>
      <c r="J34" s="53"/>
    </row>
    <row r="35" spans="1:11" ht="42.75" customHeight="1" x14ac:dyDescent="0.25">
      <c r="A35" s="23" t="s">
        <v>32</v>
      </c>
      <c r="B35" s="52" t="s">
        <v>70</v>
      </c>
      <c r="C35" s="52"/>
      <c r="D35" s="52"/>
      <c r="E35" s="52"/>
      <c r="F35" s="52"/>
      <c r="G35" s="52"/>
      <c r="H35" s="52"/>
      <c r="I35" s="52"/>
      <c r="J35" s="53"/>
    </row>
    <row r="36" spans="1:11" ht="30" x14ac:dyDescent="0.25">
      <c r="A36" s="23" t="s">
        <v>33</v>
      </c>
      <c r="B36" s="52" t="s">
        <v>110</v>
      </c>
      <c r="C36" s="52"/>
      <c r="D36" s="52"/>
      <c r="E36" s="52"/>
      <c r="F36" s="52"/>
      <c r="G36" s="52"/>
      <c r="H36" s="52"/>
      <c r="I36" s="52"/>
      <c r="J36" s="53"/>
    </row>
    <row r="37" spans="1:11" ht="15.75" x14ac:dyDescent="0.25">
      <c r="A37" s="39" t="s">
        <v>34</v>
      </c>
      <c r="B37" s="40"/>
      <c r="C37" s="40"/>
      <c r="D37" s="40"/>
      <c r="E37" s="40"/>
      <c r="F37" s="40"/>
      <c r="G37" s="40"/>
      <c r="H37" s="40"/>
      <c r="I37" s="40"/>
      <c r="J37" s="41"/>
    </row>
    <row r="38" spans="1:11" ht="15.75" x14ac:dyDescent="0.25">
      <c r="A38" s="42" t="s">
        <v>35</v>
      </c>
      <c r="B38" s="43"/>
      <c r="C38" s="43"/>
      <c r="D38" s="43"/>
      <c r="E38" s="43"/>
      <c r="F38" s="43"/>
      <c r="G38" s="43"/>
      <c r="H38" s="43"/>
      <c r="I38" s="43"/>
      <c r="J38" s="44"/>
      <c r="K38" s="1"/>
    </row>
    <row r="39" spans="1:11" ht="27.75" customHeight="1" x14ac:dyDescent="0.25">
      <c r="A39" s="45" t="s">
        <v>41</v>
      </c>
      <c r="B39" s="46"/>
      <c r="C39" s="46"/>
      <c r="D39" s="46"/>
      <c r="E39" s="46"/>
      <c r="F39" s="46"/>
      <c r="G39" s="46"/>
      <c r="H39" s="46"/>
      <c r="I39" s="46"/>
      <c r="J39" s="47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8" t="s">
        <v>42</v>
      </c>
      <c r="B41" s="48"/>
      <c r="C41" s="48"/>
      <c r="D41" s="48"/>
      <c r="E41" s="48"/>
      <c r="F41" s="48"/>
      <c r="G41" s="48"/>
      <c r="H41" s="48"/>
      <c r="I41" s="48"/>
      <c r="J41" s="48"/>
    </row>
    <row r="43" spans="1:11" x14ac:dyDescent="0.25">
      <c r="A43" s="32" t="s">
        <v>60</v>
      </c>
      <c r="B43" s="33">
        <v>129439123</v>
      </c>
    </row>
    <row r="44" spans="1:11" x14ac:dyDescent="0.25">
      <c r="A44" s="32" t="s">
        <v>62</v>
      </c>
      <c r="B44" s="33"/>
      <c r="G44" s="37" t="s">
        <v>61</v>
      </c>
      <c r="H44" s="37"/>
      <c r="I44" s="37"/>
    </row>
    <row r="45" spans="1:11" x14ac:dyDescent="0.25">
      <c r="A45" s="32" t="s">
        <v>64</v>
      </c>
      <c r="B45" s="33">
        <f>+H29</f>
        <v>15805822.09</v>
      </c>
      <c r="G45" s="38" t="s">
        <v>63</v>
      </c>
      <c r="H45" s="38"/>
      <c r="I45" s="38"/>
    </row>
  </sheetData>
  <sheetProtection password="C65B" sheet="1" objects="1" scenarios="1"/>
  <mergeCells count="50">
    <mergeCell ref="B8:J8"/>
    <mergeCell ref="B11:J11"/>
    <mergeCell ref="B12:J12"/>
    <mergeCell ref="A13:J13"/>
    <mergeCell ref="C14:J14"/>
    <mergeCell ref="B9:J9"/>
    <mergeCell ref="B10:J10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23:J23"/>
    <mergeCell ref="A24:B24"/>
    <mergeCell ref="I24:J24"/>
    <mergeCell ref="C24:E24"/>
    <mergeCell ref="F24:H24"/>
    <mergeCell ref="C15:J15"/>
    <mergeCell ref="G44:I44"/>
    <mergeCell ref="G45:I45"/>
    <mergeCell ref="A37:J37"/>
    <mergeCell ref="A38:J38"/>
    <mergeCell ref="A39:J39"/>
    <mergeCell ref="A41:J41"/>
    <mergeCell ref="C16:J16"/>
    <mergeCell ref="A17:J17"/>
    <mergeCell ref="B18:J18"/>
    <mergeCell ref="B19:J19"/>
    <mergeCell ref="B20:J20"/>
    <mergeCell ref="B21:J21"/>
    <mergeCell ref="A31:J31"/>
    <mergeCell ref="A32:J32"/>
    <mergeCell ref="A22:J22"/>
  </mergeCells>
  <phoneticPr fontId="23" type="noConversion"/>
  <dataValidations count="15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34:J34 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0866141732283472" right="0.70866141732283472" top="0.74803149606299213" bottom="0.74803149606299213" header="0.31496062992125984" footer="0.31496062992125984"/>
  <pageSetup scale="65" orientation="portrait" r:id="rId1"/>
  <ignoredErrors>
    <ignoredError sqref="I29:J30" unlockedFormula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opLeftCell="A31" workbookViewId="0">
      <selection activeCell="B36" sqref="B36:J36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75" t="s">
        <v>52</v>
      </c>
      <c r="C1" s="76"/>
      <c r="D1" s="76"/>
      <c r="E1" s="76"/>
      <c r="F1" s="76"/>
      <c r="G1" s="76"/>
      <c r="H1" s="76"/>
      <c r="I1" s="76"/>
      <c r="J1" s="77"/>
      <c r="K1" s="1"/>
    </row>
    <row r="2" spans="1:11" ht="21.75" thickBot="1" x14ac:dyDescent="0.3">
      <c r="A2" s="25"/>
      <c r="B2" s="78" t="s">
        <v>0</v>
      </c>
      <c r="C2" s="79"/>
      <c r="D2" s="78" t="s">
        <v>1</v>
      </c>
      <c r="E2" s="79"/>
      <c r="F2" s="79"/>
      <c r="G2" s="79"/>
      <c r="H2" s="80"/>
      <c r="I2" s="2" t="s">
        <v>2</v>
      </c>
      <c r="J2" s="3" t="s">
        <v>3</v>
      </c>
      <c r="K2" s="1"/>
    </row>
    <row r="3" spans="1:11" ht="21.75" thickBot="1" x14ac:dyDescent="0.3">
      <c r="A3" s="26"/>
      <c r="B3" s="81" t="s">
        <v>4</v>
      </c>
      <c r="C3" s="82"/>
      <c r="D3" s="81"/>
      <c r="E3" s="82"/>
      <c r="F3" s="82"/>
      <c r="G3" s="82"/>
      <c r="H3" s="83"/>
      <c r="I3" s="30"/>
      <c r="J3" s="31"/>
      <c r="K3" s="1"/>
    </row>
    <row r="4" spans="1:11" x14ac:dyDescent="0.25">
      <c r="A4" s="84"/>
      <c r="B4" s="85"/>
      <c r="C4" s="85"/>
      <c r="D4" s="86"/>
      <c r="E4" s="86"/>
      <c r="F4" s="86"/>
      <c r="G4" s="86"/>
      <c r="H4" s="86"/>
      <c r="I4" s="85"/>
      <c r="J4" s="87"/>
      <c r="K4" s="1"/>
    </row>
    <row r="5" spans="1:11" ht="3" customHeight="1" x14ac:dyDescent="0.25">
      <c r="A5" s="72"/>
      <c r="B5" s="73"/>
      <c r="C5" s="73"/>
      <c r="D5" s="73"/>
      <c r="E5" s="73"/>
      <c r="F5" s="73"/>
      <c r="G5" s="73"/>
      <c r="H5" s="73"/>
      <c r="I5" s="73"/>
      <c r="J5" s="74"/>
      <c r="K5" s="1"/>
    </row>
    <row r="6" spans="1:11" ht="15.75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1"/>
      <c r="K6" s="1"/>
    </row>
    <row r="7" spans="1:11" ht="15.75" x14ac:dyDescent="0.25">
      <c r="A7" s="54" t="s">
        <v>6</v>
      </c>
      <c r="B7" s="55"/>
      <c r="C7" s="55"/>
      <c r="D7" s="55"/>
      <c r="E7" s="55"/>
      <c r="F7" s="55"/>
      <c r="G7" s="55"/>
      <c r="H7" s="55"/>
      <c r="I7" s="55"/>
      <c r="J7" s="56"/>
      <c r="K7" s="1"/>
    </row>
    <row r="8" spans="1:11" x14ac:dyDescent="0.25">
      <c r="A8" s="4" t="s">
        <v>7</v>
      </c>
      <c r="B8" s="88" t="s">
        <v>53</v>
      </c>
      <c r="C8" s="89"/>
      <c r="D8" s="89"/>
      <c r="E8" s="89"/>
      <c r="F8" s="89"/>
      <c r="G8" s="89"/>
      <c r="H8" s="89"/>
      <c r="I8" s="89"/>
      <c r="J8" s="90"/>
      <c r="K8" s="1"/>
    </row>
    <row r="9" spans="1:11" ht="15" customHeight="1" x14ac:dyDescent="0.25">
      <c r="A9" s="27" t="s">
        <v>36</v>
      </c>
      <c r="B9" s="88" t="s">
        <v>54</v>
      </c>
      <c r="C9" s="89"/>
      <c r="D9" s="89"/>
      <c r="E9" s="89"/>
      <c r="F9" s="89"/>
      <c r="G9" s="89"/>
      <c r="H9" s="89"/>
      <c r="I9" s="89"/>
      <c r="J9" s="90"/>
      <c r="K9" s="1"/>
    </row>
    <row r="10" spans="1:11" x14ac:dyDescent="0.25">
      <c r="A10" s="27" t="s">
        <v>37</v>
      </c>
      <c r="B10" s="88" t="s">
        <v>55</v>
      </c>
      <c r="C10" s="89"/>
      <c r="D10" s="89"/>
      <c r="E10" s="89"/>
      <c r="F10" s="89"/>
      <c r="G10" s="89"/>
      <c r="H10" s="89"/>
      <c r="I10" s="89"/>
      <c r="J10" s="90"/>
      <c r="K10" s="1"/>
    </row>
    <row r="11" spans="1:11" ht="44.25" customHeight="1" x14ac:dyDescent="0.25">
      <c r="A11" s="4" t="s">
        <v>8</v>
      </c>
      <c r="B11" s="52" t="s">
        <v>57</v>
      </c>
      <c r="C11" s="91"/>
      <c r="D11" s="91"/>
      <c r="E11" s="91"/>
      <c r="F11" s="91"/>
      <c r="G11" s="91"/>
      <c r="H11" s="91"/>
      <c r="I11" s="91"/>
      <c r="J11" s="92"/>
    </row>
    <row r="12" spans="1:11" ht="49.5" customHeight="1" x14ac:dyDescent="0.25">
      <c r="A12" s="4" t="s">
        <v>9</v>
      </c>
      <c r="B12" s="52" t="s">
        <v>56</v>
      </c>
      <c r="C12" s="91"/>
      <c r="D12" s="91"/>
      <c r="E12" s="91"/>
      <c r="F12" s="91"/>
      <c r="G12" s="91"/>
      <c r="H12" s="91"/>
      <c r="I12" s="91"/>
      <c r="J12" s="92"/>
    </row>
    <row r="13" spans="1:11" ht="15.75" x14ac:dyDescent="0.25">
      <c r="A13" s="39" t="s">
        <v>10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1" ht="27.75" customHeight="1" x14ac:dyDescent="0.25">
      <c r="A14" s="4" t="s">
        <v>11</v>
      </c>
      <c r="B14" s="28">
        <v>3</v>
      </c>
      <c r="C14" s="36" t="str">
        <f>IFERROR(VLOOKUP(B14,'[1]Validacion datos'!A2:B5,2,FALSE),"")</f>
        <v>DESARROLLO PRODUCTIVO</v>
      </c>
      <c r="D14" s="36"/>
      <c r="E14" s="36"/>
      <c r="F14" s="36"/>
      <c r="G14" s="36"/>
      <c r="H14" s="36"/>
      <c r="I14" s="36"/>
      <c r="J14" s="36"/>
    </row>
    <row r="15" spans="1:11" ht="26.25" customHeight="1" x14ac:dyDescent="0.25">
      <c r="A15" s="4" t="s">
        <v>12</v>
      </c>
      <c r="B15" s="7">
        <v>3.5</v>
      </c>
      <c r="C15" s="36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36"/>
      <c r="E15" s="36"/>
      <c r="F15" s="36"/>
      <c r="G15" s="36"/>
      <c r="H15" s="36"/>
      <c r="I15" s="36"/>
      <c r="J15" s="36"/>
    </row>
    <row r="16" spans="1:11" x14ac:dyDescent="0.25">
      <c r="A16" s="4" t="s">
        <v>13</v>
      </c>
      <c r="B16" s="8" t="s">
        <v>59</v>
      </c>
      <c r="C16" s="49" t="str">
        <f>IFERROR(VLOOKUP(B16,'[1]Validacion datos'!D8:E64,2,FALSE),"")</f>
        <v>Consolidar un entorno adecuado que incentive la inversión para el desarrollo sostenible del sector minero</v>
      </c>
      <c r="D16" s="49"/>
      <c r="E16" s="49"/>
      <c r="F16" s="49"/>
      <c r="G16" s="49"/>
      <c r="H16" s="49"/>
      <c r="I16" s="49"/>
      <c r="J16" s="49"/>
    </row>
    <row r="17" spans="1:11" ht="15.75" x14ac:dyDescent="0.25">
      <c r="A17" s="39" t="s">
        <v>14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1" ht="29.25" customHeight="1" x14ac:dyDescent="0.25">
      <c r="A18" s="4" t="s">
        <v>15</v>
      </c>
      <c r="B18" s="52" t="s">
        <v>71</v>
      </c>
      <c r="C18" s="52"/>
      <c r="D18" s="52"/>
      <c r="E18" s="52"/>
      <c r="F18" s="52"/>
      <c r="G18" s="52"/>
      <c r="H18" s="52"/>
      <c r="I18" s="52"/>
      <c r="J18" s="53"/>
    </row>
    <row r="19" spans="1:11" ht="33" customHeight="1" x14ac:dyDescent="0.25">
      <c r="A19" s="9" t="s">
        <v>16</v>
      </c>
      <c r="B19" s="52" t="s">
        <v>72</v>
      </c>
      <c r="C19" s="52"/>
      <c r="D19" s="52"/>
      <c r="E19" s="52"/>
      <c r="F19" s="52"/>
      <c r="G19" s="52"/>
      <c r="H19" s="52"/>
      <c r="I19" s="52"/>
      <c r="J19" s="53"/>
    </row>
    <row r="20" spans="1:11" ht="34.5" customHeight="1" x14ac:dyDescent="0.25">
      <c r="A20" s="9" t="s">
        <v>17</v>
      </c>
      <c r="B20" s="52" t="s">
        <v>73</v>
      </c>
      <c r="C20" s="52"/>
      <c r="D20" s="52"/>
      <c r="E20" s="52"/>
      <c r="F20" s="52"/>
      <c r="G20" s="52"/>
      <c r="H20" s="52"/>
      <c r="I20" s="52"/>
      <c r="J20" s="53"/>
    </row>
    <row r="21" spans="1:11" ht="78" customHeight="1" x14ac:dyDescent="0.25">
      <c r="A21" s="9" t="s">
        <v>38</v>
      </c>
      <c r="B21" s="52" t="s">
        <v>74</v>
      </c>
      <c r="C21" s="52"/>
      <c r="D21" s="52"/>
      <c r="E21" s="52"/>
      <c r="F21" s="52"/>
      <c r="G21" s="52"/>
      <c r="H21" s="52"/>
      <c r="I21" s="52"/>
      <c r="J21" s="53"/>
      <c r="K21" s="1"/>
    </row>
    <row r="22" spans="1:11" ht="15.75" x14ac:dyDescent="0.25">
      <c r="A22" s="39" t="s">
        <v>18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1" ht="15.75" x14ac:dyDescent="0.25">
      <c r="A23" s="54" t="s">
        <v>19</v>
      </c>
      <c r="B23" s="55"/>
      <c r="C23" s="55"/>
      <c r="D23" s="55"/>
      <c r="E23" s="55"/>
      <c r="F23" s="55"/>
      <c r="G23" s="55"/>
      <c r="H23" s="55"/>
      <c r="I23" s="55"/>
      <c r="J23" s="56"/>
      <c r="K23" s="1"/>
    </row>
    <row r="24" spans="1:11" ht="15" customHeight="1" x14ac:dyDescent="0.25">
      <c r="A24" s="57" t="s">
        <v>20</v>
      </c>
      <c r="B24" s="58"/>
      <c r="C24" s="59" t="s">
        <v>21</v>
      </c>
      <c r="D24" s="61"/>
      <c r="E24" s="61"/>
      <c r="F24" s="61" t="s">
        <v>22</v>
      </c>
      <c r="G24" s="61"/>
      <c r="H24" s="58"/>
      <c r="I24" s="59" t="s">
        <v>23</v>
      </c>
      <c r="J24" s="60"/>
    </row>
    <row r="25" spans="1:11" x14ac:dyDescent="0.25">
      <c r="A25" s="62">
        <v>358510122</v>
      </c>
      <c r="B25" s="63"/>
      <c r="C25" s="69">
        <v>358510122</v>
      </c>
      <c r="D25" s="70"/>
      <c r="E25" s="71"/>
      <c r="F25" s="69"/>
      <c r="G25" s="70"/>
      <c r="H25" s="71"/>
      <c r="I25" s="64">
        <f>IF(G25&gt;0,G25/C25,0)</f>
        <v>0</v>
      </c>
      <c r="J25" s="65"/>
    </row>
    <row r="26" spans="1:11" ht="15.75" x14ac:dyDescent="0.25">
      <c r="A26" s="54" t="s">
        <v>24</v>
      </c>
      <c r="B26" s="55"/>
      <c r="C26" s="55"/>
      <c r="D26" s="55"/>
      <c r="E26" s="55"/>
      <c r="F26" s="55"/>
      <c r="G26" s="55"/>
      <c r="H26" s="55"/>
      <c r="I26" s="55"/>
      <c r="J26" s="56"/>
      <c r="K26" s="1"/>
    </row>
    <row r="27" spans="1:11" x14ac:dyDescent="0.25">
      <c r="A27" s="5"/>
      <c r="B27"/>
      <c r="C27" s="66" t="s">
        <v>51</v>
      </c>
      <c r="D27" s="67"/>
      <c r="E27" s="66" t="s">
        <v>49</v>
      </c>
      <c r="F27" s="67"/>
      <c r="G27" s="66" t="s">
        <v>50</v>
      </c>
      <c r="H27" s="66"/>
      <c r="I27" s="66" t="s">
        <v>25</v>
      </c>
      <c r="J27" s="68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72" x14ac:dyDescent="0.25">
      <c r="A29" s="34" t="s">
        <v>104</v>
      </c>
      <c r="B29" s="35" t="s">
        <v>106</v>
      </c>
      <c r="C29" s="13">
        <v>1</v>
      </c>
      <c r="D29" s="14">
        <v>358510122</v>
      </c>
      <c r="E29" s="14">
        <v>0</v>
      </c>
      <c r="F29" s="14">
        <v>92127530</v>
      </c>
      <c r="G29" s="15">
        <v>0</v>
      </c>
      <c r="H29" s="14">
        <v>2292859.2599999998</v>
      </c>
      <c r="I29" s="16">
        <f>IF(G29&gt;0,G29/C29,0)</f>
        <v>0</v>
      </c>
      <c r="J29" s="17">
        <f>IF(H29&gt;0,H29/D29,0)</f>
        <v>6.3955216862747319E-3</v>
      </c>
    </row>
    <row r="30" spans="1:11" x14ac:dyDescent="0.25">
      <c r="A30" s="18"/>
      <c r="B30" s="19"/>
      <c r="C30" s="20"/>
      <c r="D30" s="21"/>
      <c r="E30" s="21"/>
      <c r="F30" s="21">
        <f>Tabla13[[#This Row],[Financiera
(B)]]/4</f>
        <v>0</v>
      </c>
      <c r="G30" s="22"/>
      <c r="H30" s="21">
        <f>Tabla13[[#This Row],[Financiera
(D)]]</f>
        <v>0</v>
      </c>
      <c r="I30" s="16">
        <f>IF(G30&gt;0,G30/C30,0)</f>
        <v>0</v>
      </c>
      <c r="J30" s="17">
        <f>IF(H30&gt;0,H30/D30,0)</f>
        <v>0</v>
      </c>
    </row>
    <row r="31" spans="1:11" ht="15.75" x14ac:dyDescent="0.25">
      <c r="A31" s="39" t="s">
        <v>28</v>
      </c>
      <c r="B31" s="40"/>
      <c r="C31" s="40"/>
      <c r="D31" s="40"/>
      <c r="E31" s="40"/>
      <c r="F31" s="40"/>
      <c r="G31" s="40"/>
      <c r="H31" s="40"/>
      <c r="I31" s="40"/>
      <c r="J31" s="41"/>
    </row>
    <row r="32" spans="1:11" ht="15.75" x14ac:dyDescent="0.25">
      <c r="A32" s="54" t="s">
        <v>29</v>
      </c>
      <c r="B32" s="55"/>
      <c r="C32" s="55"/>
      <c r="D32" s="55"/>
      <c r="E32" s="55"/>
      <c r="F32" s="55"/>
      <c r="G32" s="55"/>
      <c r="H32" s="55"/>
      <c r="I32" s="55"/>
      <c r="J32" s="56"/>
      <c r="K32" s="1"/>
    </row>
    <row r="33" spans="1:11" x14ac:dyDescent="0.25">
      <c r="A33" s="23" t="s">
        <v>30</v>
      </c>
      <c r="B33" s="52">
        <v>6515</v>
      </c>
      <c r="C33" s="52"/>
      <c r="D33" s="52"/>
      <c r="E33" s="52"/>
      <c r="F33" s="52"/>
      <c r="G33" s="52"/>
      <c r="H33" s="52"/>
      <c r="I33" s="52"/>
      <c r="J33" s="53"/>
    </row>
    <row r="34" spans="1:11" ht="30" x14ac:dyDescent="0.25">
      <c r="A34" s="23" t="s">
        <v>31</v>
      </c>
      <c r="B34" s="52" t="s">
        <v>105</v>
      </c>
      <c r="C34" s="52"/>
      <c r="D34" s="52"/>
      <c r="E34" s="52"/>
      <c r="F34" s="52"/>
      <c r="G34" s="52"/>
      <c r="H34" s="52"/>
      <c r="I34" s="52"/>
      <c r="J34" s="53"/>
    </row>
    <row r="35" spans="1:11" ht="42.75" customHeight="1" x14ac:dyDescent="0.25">
      <c r="A35" s="23" t="s">
        <v>32</v>
      </c>
      <c r="B35" s="52" t="s">
        <v>106</v>
      </c>
      <c r="C35" s="52"/>
      <c r="D35" s="52"/>
      <c r="E35" s="52"/>
      <c r="F35" s="52"/>
      <c r="G35" s="52"/>
      <c r="H35" s="52"/>
      <c r="I35" s="52"/>
      <c r="J35" s="53"/>
    </row>
    <row r="36" spans="1:11" ht="30" x14ac:dyDescent="0.25">
      <c r="A36" s="23" t="s">
        <v>33</v>
      </c>
      <c r="B36" s="52" t="s">
        <v>109</v>
      </c>
      <c r="C36" s="52"/>
      <c r="D36" s="52"/>
      <c r="E36" s="52"/>
      <c r="F36" s="52"/>
      <c r="G36" s="52"/>
      <c r="H36" s="52"/>
      <c r="I36" s="52"/>
      <c r="J36" s="53"/>
    </row>
    <row r="37" spans="1:11" ht="15.75" x14ac:dyDescent="0.25">
      <c r="A37" s="39" t="s">
        <v>34</v>
      </c>
      <c r="B37" s="40"/>
      <c r="C37" s="40"/>
      <c r="D37" s="40"/>
      <c r="E37" s="40"/>
      <c r="F37" s="40"/>
      <c r="G37" s="40"/>
      <c r="H37" s="40"/>
      <c r="I37" s="40"/>
      <c r="J37" s="41"/>
    </row>
    <row r="38" spans="1:11" ht="15.75" x14ac:dyDescent="0.25">
      <c r="A38" s="42" t="s">
        <v>35</v>
      </c>
      <c r="B38" s="43"/>
      <c r="C38" s="43"/>
      <c r="D38" s="43"/>
      <c r="E38" s="43"/>
      <c r="F38" s="43"/>
      <c r="G38" s="43"/>
      <c r="H38" s="43"/>
      <c r="I38" s="43"/>
      <c r="J38" s="44"/>
      <c r="K38" s="1"/>
    </row>
    <row r="39" spans="1:11" ht="27.75" customHeight="1" x14ac:dyDescent="0.25">
      <c r="A39" s="45" t="s">
        <v>41</v>
      </c>
      <c r="B39" s="46"/>
      <c r="C39" s="46"/>
      <c r="D39" s="46"/>
      <c r="E39" s="46"/>
      <c r="F39" s="46"/>
      <c r="G39" s="46"/>
      <c r="H39" s="46"/>
      <c r="I39" s="46"/>
      <c r="J39" s="47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8" t="s">
        <v>42</v>
      </c>
      <c r="B41" s="48"/>
      <c r="C41" s="48"/>
      <c r="D41" s="48"/>
      <c r="E41" s="48"/>
      <c r="F41" s="48"/>
      <c r="G41" s="48"/>
      <c r="H41" s="48"/>
      <c r="I41" s="48"/>
      <c r="J41" s="48"/>
    </row>
    <row r="43" spans="1:11" x14ac:dyDescent="0.25">
      <c r="A43" s="32" t="s">
        <v>60</v>
      </c>
      <c r="B43" s="33">
        <v>358510122</v>
      </c>
    </row>
    <row r="44" spans="1:11" x14ac:dyDescent="0.25">
      <c r="A44" s="32" t="s">
        <v>62</v>
      </c>
      <c r="B44" s="33"/>
      <c r="G44" s="37" t="s">
        <v>61</v>
      </c>
      <c r="H44" s="37"/>
      <c r="I44" s="37"/>
    </row>
    <row r="45" spans="1:11" x14ac:dyDescent="0.25">
      <c r="A45" s="32" t="s">
        <v>64</v>
      </c>
      <c r="B45" s="33">
        <f>+H29</f>
        <v>2292859.2599999998</v>
      </c>
      <c r="G45" s="38" t="s">
        <v>63</v>
      </c>
      <c r="H45" s="38"/>
      <c r="I45" s="38"/>
    </row>
  </sheetData>
  <sheetProtection password="C65B" sheet="1" objects="1" scenarios="1"/>
  <mergeCells count="50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38:J38"/>
    <mergeCell ref="A39:J39"/>
    <mergeCell ref="A41:J41"/>
    <mergeCell ref="G44:I44"/>
    <mergeCell ref="G45:I45"/>
  </mergeCells>
  <dataValidations count="15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34:J34 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opLeftCell="A32" workbookViewId="0">
      <selection activeCell="O40" sqref="O40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75" t="s">
        <v>52</v>
      </c>
      <c r="C1" s="76"/>
      <c r="D1" s="76"/>
      <c r="E1" s="76"/>
      <c r="F1" s="76"/>
      <c r="G1" s="76"/>
      <c r="H1" s="76"/>
      <c r="I1" s="76"/>
      <c r="J1" s="77"/>
      <c r="K1" s="1"/>
    </row>
    <row r="2" spans="1:11" ht="21.75" thickBot="1" x14ac:dyDescent="0.3">
      <c r="A2" s="25"/>
      <c r="B2" s="78" t="s">
        <v>0</v>
      </c>
      <c r="C2" s="79"/>
      <c r="D2" s="78" t="s">
        <v>1</v>
      </c>
      <c r="E2" s="79"/>
      <c r="F2" s="79"/>
      <c r="G2" s="79"/>
      <c r="H2" s="80"/>
      <c r="I2" s="2" t="s">
        <v>2</v>
      </c>
      <c r="J2" s="3" t="s">
        <v>3</v>
      </c>
      <c r="K2" s="1"/>
    </row>
    <row r="3" spans="1:11" ht="21.75" thickBot="1" x14ac:dyDescent="0.3">
      <c r="A3" s="26"/>
      <c r="B3" s="81" t="s">
        <v>4</v>
      </c>
      <c r="C3" s="82"/>
      <c r="D3" s="81"/>
      <c r="E3" s="82"/>
      <c r="F3" s="82"/>
      <c r="G3" s="82"/>
      <c r="H3" s="83"/>
      <c r="I3" s="30"/>
      <c r="J3" s="31"/>
      <c r="K3" s="1"/>
    </row>
    <row r="4" spans="1:11" x14ac:dyDescent="0.25">
      <c r="A4" s="84"/>
      <c r="B4" s="85"/>
      <c r="C4" s="85"/>
      <c r="D4" s="86"/>
      <c r="E4" s="86"/>
      <c r="F4" s="86"/>
      <c r="G4" s="86"/>
      <c r="H4" s="86"/>
      <c r="I4" s="85"/>
      <c r="J4" s="87"/>
      <c r="K4" s="1"/>
    </row>
    <row r="5" spans="1:11" ht="3" customHeight="1" x14ac:dyDescent="0.25">
      <c r="A5" s="72"/>
      <c r="B5" s="73"/>
      <c r="C5" s="73"/>
      <c r="D5" s="73"/>
      <c r="E5" s="73"/>
      <c r="F5" s="73"/>
      <c r="G5" s="73"/>
      <c r="H5" s="73"/>
      <c r="I5" s="73"/>
      <c r="J5" s="74"/>
      <c r="K5" s="1"/>
    </row>
    <row r="6" spans="1:11" ht="15.75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1"/>
      <c r="K6" s="1"/>
    </row>
    <row r="7" spans="1:11" ht="15.75" x14ac:dyDescent="0.25">
      <c r="A7" s="54" t="s">
        <v>6</v>
      </c>
      <c r="B7" s="55"/>
      <c r="C7" s="55"/>
      <c r="D7" s="55"/>
      <c r="E7" s="55"/>
      <c r="F7" s="55"/>
      <c r="G7" s="55"/>
      <c r="H7" s="55"/>
      <c r="I7" s="55"/>
      <c r="J7" s="56"/>
      <c r="K7" s="1"/>
    </row>
    <row r="8" spans="1:11" x14ac:dyDescent="0.25">
      <c r="A8" s="4" t="s">
        <v>7</v>
      </c>
      <c r="B8" s="88" t="s">
        <v>53</v>
      </c>
      <c r="C8" s="89"/>
      <c r="D8" s="89"/>
      <c r="E8" s="89"/>
      <c r="F8" s="89"/>
      <c r="G8" s="89"/>
      <c r="H8" s="89"/>
      <c r="I8" s="89"/>
      <c r="J8" s="90"/>
      <c r="K8" s="1"/>
    </row>
    <row r="9" spans="1:11" ht="15" customHeight="1" x14ac:dyDescent="0.25">
      <c r="A9" s="27" t="s">
        <v>36</v>
      </c>
      <c r="B9" s="88" t="s">
        <v>54</v>
      </c>
      <c r="C9" s="89"/>
      <c r="D9" s="89"/>
      <c r="E9" s="89"/>
      <c r="F9" s="89"/>
      <c r="G9" s="89"/>
      <c r="H9" s="89"/>
      <c r="I9" s="89"/>
      <c r="J9" s="90"/>
      <c r="K9" s="1"/>
    </row>
    <row r="10" spans="1:11" x14ac:dyDescent="0.25">
      <c r="A10" s="27" t="s">
        <v>37</v>
      </c>
      <c r="B10" s="88" t="s">
        <v>55</v>
      </c>
      <c r="C10" s="89"/>
      <c r="D10" s="89"/>
      <c r="E10" s="89"/>
      <c r="F10" s="89"/>
      <c r="G10" s="89"/>
      <c r="H10" s="89"/>
      <c r="I10" s="89"/>
      <c r="J10" s="90"/>
      <c r="K10" s="1"/>
    </row>
    <row r="11" spans="1:11" ht="44.25" customHeight="1" x14ac:dyDescent="0.25">
      <c r="A11" s="4" t="s">
        <v>8</v>
      </c>
      <c r="B11" s="52" t="s">
        <v>57</v>
      </c>
      <c r="C11" s="91"/>
      <c r="D11" s="91"/>
      <c r="E11" s="91"/>
      <c r="F11" s="91"/>
      <c r="G11" s="91"/>
      <c r="H11" s="91"/>
      <c r="I11" s="91"/>
      <c r="J11" s="92"/>
    </row>
    <row r="12" spans="1:11" ht="49.5" customHeight="1" x14ac:dyDescent="0.25">
      <c r="A12" s="4" t="s">
        <v>9</v>
      </c>
      <c r="B12" s="52" t="s">
        <v>56</v>
      </c>
      <c r="C12" s="91"/>
      <c r="D12" s="91"/>
      <c r="E12" s="91"/>
      <c r="F12" s="91"/>
      <c r="G12" s="91"/>
      <c r="H12" s="91"/>
      <c r="I12" s="91"/>
      <c r="J12" s="92"/>
    </row>
    <row r="13" spans="1:11" ht="15.75" x14ac:dyDescent="0.25">
      <c r="A13" s="39" t="s">
        <v>10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1" ht="27.75" customHeight="1" x14ac:dyDescent="0.25">
      <c r="A14" s="4" t="s">
        <v>11</v>
      </c>
      <c r="B14" s="28">
        <v>3</v>
      </c>
      <c r="C14" s="36" t="str">
        <f>IFERROR(VLOOKUP(B14,'[1]Validacion datos'!A2:B5,2,FALSE),"")</f>
        <v>DESARROLLO PRODUCTIVO</v>
      </c>
      <c r="D14" s="36"/>
      <c r="E14" s="36"/>
      <c r="F14" s="36"/>
      <c r="G14" s="36"/>
      <c r="H14" s="36"/>
      <c r="I14" s="36"/>
      <c r="J14" s="36"/>
    </row>
    <row r="15" spans="1:11" ht="26.25" customHeight="1" x14ac:dyDescent="0.25">
      <c r="A15" s="4" t="s">
        <v>12</v>
      </c>
      <c r="B15" s="7">
        <v>3.5</v>
      </c>
      <c r="C15" s="36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36"/>
      <c r="E15" s="36"/>
      <c r="F15" s="36"/>
      <c r="G15" s="36"/>
      <c r="H15" s="36"/>
      <c r="I15" s="36"/>
      <c r="J15" s="36"/>
    </row>
    <row r="16" spans="1:11" x14ac:dyDescent="0.25">
      <c r="A16" s="4" t="s">
        <v>13</v>
      </c>
      <c r="B16" s="8" t="s">
        <v>59</v>
      </c>
      <c r="C16" s="49" t="str">
        <f>IFERROR(VLOOKUP(B16,'[1]Validacion datos'!D8:E64,2,FALSE),"")</f>
        <v>Consolidar un entorno adecuado que incentive la inversión para el desarrollo sostenible del sector minero</v>
      </c>
      <c r="D16" s="49"/>
      <c r="E16" s="49"/>
      <c r="F16" s="49"/>
      <c r="G16" s="49"/>
      <c r="H16" s="49"/>
      <c r="I16" s="49"/>
      <c r="J16" s="49"/>
    </row>
    <row r="17" spans="1:11" ht="15.75" x14ac:dyDescent="0.25">
      <c r="A17" s="39" t="s">
        <v>14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1" ht="29.25" customHeight="1" x14ac:dyDescent="0.25">
      <c r="A18" s="4" t="s">
        <v>15</v>
      </c>
      <c r="B18" s="52" t="s">
        <v>75</v>
      </c>
      <c r="C18" s="52"/>
      <c r="D18" s="52"/>
      <c r="E18" s="52"/>
      <c r="F18" s="52"/>
      <c r="G18" s="52"/>
      <c r="H18" s="52"/>
      <c r="I18" s="52"/>
      <c r="J18" s="53"/>
    </row>
    <row r="19" spans="1:11" ht="33" customHeight="1" x14ac:dyDescent="0.25">
      <c r="A19" s="9" t="s">
        <v>16</v>
      </c>
      <c r="B19" s="52" t="s">
        <v>76</v>
      </c>
      <c r="C19" s="52"/>
      <c r="D19" s="52"/>
      <c r="E19" s="52"/>
      <c r="F19" s="52"/>
      <c r="G19" s="52"/>
      <c r="H19" s="52"/>
      <c r="I19" s="52"/>
      <c r="J19" s="53"/>
    </row>
    <row r="20" spans="1:11" ht="34.5" customHeight="1" x14ac:dyDescent="0.25">
      <c r="A20" s="9" t="s">
        <v>17</v>
      </c>
      <c r="B20" s="52" t="s">
        <v>58</v>
      </c>
      <c r="C20" s="52"/>
      <c r="D20" s="52"/>
      <c r="E20" s="52"/>
      <c r="F20" s="52"/>
      <c r="G20" s="52"/>
      <c r="H20" s="52"/>
      <c r="I20" s="52"/>
      <c r="J20" s="53"/>
    </row>
    <row r="21" spans="1:11" ht="60" customHeight="1" x14ac:dyDescent="0.25">
      <c r="A21" s="9" t="s">
        <v>38</v>
      </c>
      <c r="B21" s="52" t="s">
        <v>69</v>
      </c>
      <c r="C21" s="52"/>
      <c r="D21" s="52"/>
      <c r="E21" s="52"/>
      <c r="F21" s="52"/>
      <c r="G21" s="52"/>
      <c r="H21" s="52"/>
      <c r="I21" s="52"/>
      <c r="J21" s="53"/>
      <c r="K21" s="1"/>
    </row>
    <row r="22" spans="1:11" ht="15.75" x14ac:dyDescent="0.25">
      <c r="A22" s="39" t="s">
        <v>18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1" ht="15.75" x14ac:dyDescent="0.25">
      <c r="A23" s="54" t="s">
        <v>19</v>
      </c>
      <c r="B23" s="55"/>
      <c r="C23" s="55"/>
      <c r="D23" s="55"/>
      <c r="E23" s="55"/>
      <c r="F23" s="55"/>
      <c r="G23" s="55"/>
      <c r="H23" s="55"/>
      <c r="I23" s="55"/>
      <c r="J23" s="56"/>
      <c r="K23" s="1"/>
    </row>
    <row r="24" spans="1:11" ht="15" customHeight="1" x14ac:dyDescent="0.25">
      <c r="A24" s="57" t="s">
        <v>20</v>
      </c>
      <c r="B24" s="58"/>
      <c r="C24" s="59" t="s">
        <v>21</v>
      </c>
      <c r="D24" s="61"/>
      <c r="E24" s="61"/>
      <c r="F24" s="61" t="s">
        <v>22</v>
      </c>
      <c r="G24" s="61"/>
      <c r="H24" s="58"/>
      <c r="I24" s="59" t="s">
        <v>23</v>
      </c>
      <c r="J24" s="60"/>
    </row>
    <row r="25" spans="1:11" x14ac:dyDescent="0.25">
      <c r="A25" s="62">
        <v>4622499</v>
      </c>
      <c r="B25" s="63"/>
      <c r="C25" s="69">
        <v>4622499</v>
      </c>
      <c r="D25" s="70"/>
      <c r="E25" s="71"/>
      <c r="F25" s="69"/>
      <c r="G25" s="70"/>
      <c r="H25" s="71"/>
      <c r="I25" s="64">
        <f>IF(G25&gt;0,G25/C25,0)</f>
        <v>0</v>
      </c>
      <c r="J25" s="65"/>
    </row>
    <row r="26" spans="1:11" ht="15.75" x14ac:dyDescent="0.25">
      <c r="A26" s="54" t="s">
        <v>24</v>
      </c>
      <c r="B26" s="55"/>
      <c r="C26" s="55"/>
      <c r="D26" s="55"/>
      <c r="E26" s="55"/>
      <c r="F26" s="55"/>
      <c r="G26" s="55"/>
      <c r="H26" s="55"/>
      <c r="I26" s="55"/>
      <c r="J26" s="56"/>
      <c r="K26" s="1"/>
    </row>
    <row r="27" spans="1:11" x14ac:dyDescent="0.25">
      <c r="A27" s="5"/>
      <c r="B27"/>
      <c r="C27" s="66" t="s">
        <v>51</v>
      </c>
      <c r="D27" s="67"/>
      <c r="E27" s="66" t="s">
        <v>49</v>
      </c>
      <c r="F27" s="67"/>
      <c r="G27" s="66" t="s">
        <v>50</v>
      </c>
      <c r="H27" s="66"/>
      <c r="I27" s="66" t="s">
        <v>25</v>
      </c>
      <c r="J27" s="68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111.75" customHeight="1" x14ac:dyDescent="0.25">
      <c r="A29" s="34" t="s">
        <v>77</v>
      </c>
      <c r="B29" s="35" t="s">
        <v>78</v>
      </c>
      <c r="C29" s="13">
        <v>76</v>
      </c>
      <c r="D29" s="14">
        <v>4622499</v>
      </c>
      <c r="E29" s="14">
        <v>19</v>
      </c>
      <c r="F29" s="14">
        <v>1155624</v>
      </c>
      <c r="G29" s="15">
        <v>23</v>
      </c>
      <c r="H29" s="14">
        <v>0</v>
      </c>
      <c r="I29" s="16">
        <f>IF(G29&gt;0,G29/C29,0)</f>
        <v>0.30263157894736842</v>
      </c>
      <c r="J29" s="17">
        <f>IF(H29&gt;0,H29/D29,0)</f>
        <v>0</v>
      </c>
    </row>
    <row r="30" spans="1:11" x14ac:dyDescent="0.25">
      <c r="A30" s="18"/>
      <c r="B30" s="19"/>
      <c r="C30" s="20"/>
      <c r="D30" s="21"/>
      <c r="E30" s="21"/>
      <c r="F30" s="21">
        <f>Tabla14[[#This Row],[Financiera
(B)]]/4</f>
        <v>0</v>
      </c>
      <c r="G30" s="22"/>
      <c r="H30" s="21">
        <f>Tabla14[[#This Row],[Financiera
(D)]]</f>
        <v>0</v>
      </c>
      <c r="I30" s="16">
        <f>IF(G30&gt;0,G30/C30,0)</f>
        <v>0</v>
      </c>
      <c r="J30" s="17">
        <f>IF(H30&gt;0,H30/D30,0)</f>
        <v>0</v>
      </c>
    </row>
    <row r="31" spans="1:11" ht="15.75" x14ac:dyDescent="0.25">
      <c r="A31" s="39" t="s">
        <v>28</v>
      </c>
      <c r="B31" s="40"/>
      <c r="C31" s="40"/>
      <c r="D31" s="40"/>
      <c r="E31" s="40"/>
      <c r="F31" s="40"/>
      <c r="G31" s="40"/>
      <c r="H31" s="40"/>
      <c r="I31" s="40"/>
      <c r="J31" s="41"/>
    </row>
    <row r="32" spans="1:11" ht="15.75" x14ac:dyDescent="0.25">
      <c r="A32" s="54" t="s">
        <v>29</v>
      </c>
      <c r="B32" s="55"/>
      <c r="C32" s="55"/>
      <c r="D32" s="55"/>
      <c r="E32" s="55"/>
      <c r="F32" s="55"/>
      <c r="G32" s="55"/>
      <c r="H32" s="55"/>
      <c r="I32" s="55"/>
      <c r="J32" s="56"/>
      <c r="K32" s="1"/>
    </row>
    <row r="33" spans="1:11" x14ac:dyDescent="0.25">
      <c r="A33" s="23" t="s">
        <v>30</v>
      </c>
      <c r="B33" s="52" t="s">
        <v>77</v>
      </c>
      <c r="C33" s="52"/>
      <c r="D33" s="52"/>
      <c r="E33" s="52"/>
      <c r="F33" s="52"/>
      <c r="G33" s="52"/>
      <c r="H33" s="52"/>
      <c r="I33" s="52"/>
      <c r="J33" s="53"/>
    </row>
    <row r="34" spans="1:11" ht="30" x14ac:dyDescent="0.25">
      <c r="A34" s="23" t="s">
        <v>31</v>
      </c>
      <c r="B34" s="52" t="s">
        <v>76</v>
      </c>
      <c r="C34" s="52"/>
      <c r="D34" s="52"/>
      <c r="E34" s="52"/>
      <c r="F34" s="52"/>
      <c r="G34" s="52"/>
      <c r="H34" s="52"/>
      <c r="I34" s="52"/>
      <c r="J34" s="53"/>
    </row>
    <row r="35" spans="1:11" ht="62.25" customHeight="1" x14ac:dyDescent="0.25">
      <c r="A35" s="23" t="s">
        <v>32</v>
      </c>
      <c r="B35" s="52" t="s">
        <v>79</v>
      </c>
      <c r="C35" s="52"/>
      <c r="D35" s="52"/>
      <c r="E35" s="52"/>
      <c r="F35" s="52"/>
      <c r="G35" s="52"/>
      <c r="H35" s="52"/>
      <c r="I35" s="52"/>
      <c r="J35" s="53"/>
    </row>
    <row r="36" spans="1:11" ht="30" x14ac:dyDescent="0.25">
      <c r="A36" s="23" t="s">
        <v>33</v>
      </c>
      <c r="B36" s="52" t="s">
        <v>107</v>
      </c>
      <c r="C36" s="52"/>
      <c r="D36" s="52"/>
      <c r="E36" s="52"/>
      <c r="F36" s="52"/>
      <c r="G36" s="52"/>
      <c r="H36" s="52"/>
      <c r="I36" s="52"/>
      <c r="J36" s="53"/>
    </row>
    <row r="37" spans="1:11" ht="15.75" x14ac:dyDescent="0.25">
      <c r="A37" s="39" t="s">
        <v>34</v>
      </c>
      <c r="B37" s="40"/>
      <c r="C37" s="40"/>
      <c r="D37" s="40"/>
      <c r="E37" s="40"/>
      <c r="F37" s="40"/>
      <c r="G37" s="40"/>
      <c r="H37" s="40"/>
      <c r="I37" s="40"/>
      <c r="J37" s="41"/>
    </row>
    <row r="38" spans="1:11" ht="15.75" x14ac:dyDescent="0.25">
      <c r="A38" s="42" t="s">
        <v>35</v>
      </c>
      <c r="B38" s="43"/>
      <c r="C38" s="43"/>
      <c r="D38" s="43"/>
      <c r="E38" s="43"/>
      <c r="F38" s="43"/>
      <c r="G38" s="43"/>
      <c r="H38" s="43"/>
      <c r="I38" s="43"/>
      <c r="J38" s="44"/>
      <c r="K38" s="1"/>
    </row>
    <row r="39" spans="1:11" ht="27.75" customHeight="1" x14ac:dyDescent="0.25">
      <c r="A39" s="45" t="s">
        <v>41</v>
      </c>
      <c r="B39" s="46"/>
      <c r="C39" s="46"/>
      <c r="D39" s="46"/>
      <c r="E39" s="46"/>
      <c r="F39" s="46"/>
      <c r="G39" s="46"/>
      <c r="H39" s="46"/>
      <c r="I39" s="46"/>
      <c r="J39" s="47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8" t="s">
        <v>42</v>
      </c>
      <c r="B41" s="48"/>
      <c r="C41" s="48"/>
      <c r="D41" s="48"/>
      <c r="E41" s="48"/>
      <c r="F41" s="48"/>
      <c r="G41" s="48"/>
      <c r="H41" s="48"/>
      <c r="I41" s="48"/>
      <c r="J41" s="48"/>
    </row>
    <row r="43" spans="1:11" x14ac:dyDescent="0.25">
      <c r="A43" s="32" t="s">
        <v>60</v>
      </c>
      <c r="B43" s="33">
        <v>4622499</v>
      </c>
    </row>
    <row r="44" spans="1:11" x14ac:dyDescent="0.25">
      <c r="A44" s="32" t="s">
        <v>62</v>
      </c>
      <c r="B44" s="33"/>
      <c r="G44" s="37" t="s">
        <v>61</v>
      </c>
      <c r="H44" s="37"/>
      <c r="I44" s="37"/>
    </row>
    <row r="45" spans="1:11" x14ac:dyDescent="0.25">
      <c r="A45" s="32" t="s">
        <v>64</v>
      </c>
      <c r="B45" s="33"/>
      <c r="G45" s="38" t="s">
        <v>63</v>
      </c>
      <c r="H45" s="38"/>
      <c r="I45" s="38"/>
    </row>
  </sheetData>
  <sheetProtection password="C65B" sheet="1" objects="1" scenarios="1"/>
  <mergeCells count="50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38:J38"/>
    <mergeCell ref="A39:J39"/>
    <mergeCell ref="A41:J41"/>
    <mergeCell ref="G44:I44"/>
    <mergeCell ref="G45:I45"/>
  </mergeCells>
  <dataValidations count="15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34:J34 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opLeftCell="A31" workbookViewId="0">
      <selection activeCell="E40" sqref="E40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75" t="s">
        <v>52</v>
      </c>
      <c r="C1" s="76"/>
      <c r="D1" s="76"/>
      <c r="E1" s="76"/>
      <c r="F1" s="76"/>
      <c r="G1" s="76"/>
      <c r="H1" s="76"/>
      <c r="I1" s="76"/>
      <c r="J1" s="77"/>
      <c r="K1" s="1"/>
    </row>
    <row r="2" spans="1:11" ht="21.75" thickBot="1" x14ac:dyDescent="0.3">
      <c r="A2" s="25"/>
      <c r="B2" s="78" t="s">
        <v>0</v>
      </c>
      <c r="C2" s="79"/>
      <c r="D2" s="78" t="s">
        <v>1</v>
      </c>
      <c r="E2" s="79"/>
      <c r="F2" s="79"/>
      <c r="G2" s="79"/>
      <c r="H2" s="80"/>
      <c r="I2" s="2" t="s">
        <v>2</v>
      </c>
      <c r="J2" s="3" t="s">
        <v>3</v>
      </c>
      <c r="K2" s="1"/>
    </row>
    <row r="3" spans="1:11" ht="21.75" thickBot="1" x14ac:dyDescent="0.3">
      <c r="A3" s="26"/>
      <c r="B3" s="81" t="s">
        <v>4</v>
      </c>
      <c r="C3" s="82"/>
      <c r="D3" s="81"/>
      <c r="E3" s="82"/>
      <c r="F3" s="82"/>
      <c r="G3" s="82"/>
      <c r="H3" s="83"/>
      <c r="I3" s="30"/>
      <c r="J3" s="31"/>
      <c r="K3" s="1"/>
    </row>
    <row r="4" spans="1:11" x14ac:dyDescent="0.25">
      <c r="A4" s="84"/>
      <c r="B4" s="85"/>
      <c r="C4" s="85"/>
      <c r="D4" s="86"/>
      <c r="E4" s="86"/>
      <c r="F4" s="86"/>
      <c r="G4" s="86"/>
      <c r="H4" s="86"/>
      <c r="I4" s="85"/>
      <c r="J4" s="87"/>
      <c r="K4" s="1"/>
    </row>
    <row r="5" spans="1:11" ht="3" customHeight="1" x14ac:dyDescent="0.25">
      <c r="A5" s="72"/>
      <c r="B5" s="73"/>
      <c r="C5" s="73"/>
      <c r="D5" s="73"/>
      <c r="E5" s="73"/>
      <c r="F5" s="73"/>
      <c r="G5" s="73"/>
      <c r="H5" s="73"/>
      <c r="I5" s="73"/>
      <c r="J5" s="74"/>
      <c r="K5" s="1"/>
    </row>
    <row r="6" spans="1:11" ht="15.75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1"/>
      <c r="K6" s="1"/>
    </row>
    <row r="7" spans="1:11" ht="15.75" x14ac:dyDescent="0.25">
      <c r="A7" s="54" t="s">
        <v>6</v>
      </c>
      <c r="B7" s="55"/>
      <c r="C7" s="55"/>
      <c r="D7" s="55"/>
      <c r="E7" s="55"/>
      <c r="F7" s="55"/>
      <c r="G7" s="55"/>
      <c r="H7" s="55"/>
      <c r="I7" s="55"/>
      <c r="J7" s="56"/>
      <c r="K7" s="1"/>
    </row>
    <row r="8" spans="1:11" x14ac:dyDescent="0.25">
      <c r="A8" s="4" t="s">
        <v>7</v>
      </c>
      <c r="B8" s="88" t="s">
        <v>53</v>
      </c>
      <c r="C8" s="89"/>
      <c r="D8" s="89"/>
      <c r="E8" s="89"/>
      <c r="F8" s="89"/>
      <c r="G8" s="89"/>
      <c r="H8" s="89"/>
      <c r="I8" s="89"/>
      <c r="J8" s="90"/>
      <c r="K8" s="1"/>
    </row>
    <row r="9" spans="1:11" ht="15" customHeight="1" x14ac:dyDescent="0.25">
      <c r="A9" s="27" t="s">
        <v>36</v>
      </c>
      <c r="B9" s="88" t="s">
        <v>54</v>
      </c>
      <c r="C9" s="89"/>
      <c r="D9" s="89"/>
      <c r="E9" s="89"/>
      <c r="F9" s="89"/>
      <c r="G9" s="89"/>
      <c r="H9" s="89"/>
      <c r="I9" s="89"/>
      <c r="J9" s="90"/>
      <c r="K9" s="1"/>
    </row>
    <row r="10" spans="1:11" x14ac:dyDescent="0.25">
      <c r="A10" s="27" t="s">
        <v>37</v>
      </c>
      <c r="B10" s="88" t="s">
        <v>55</v>
      </c>
      <c r="C10" s="89"/>
      <c r="D10" s="89"/>
      <c r="E10" s="89"/>
      <c r="F10" s="89"/>
      <c r="G10" s="89"/>
      <c r="H10" s="89"/>
      <c r="I10" s="89"/>
      <c r="J10" s="90"/>
      <c r="K10" s="1"/>
    </row>
    <row r="11" spans="1:11" ht="44.25" customHeight="1" x14ac:dyDescent="0.25">
      <c r="A11" s="4" t="s">
        <v>8</v>
      </c>
      <c r="B11" s="52" t="s">
        <v>57</v>
      </c>
      <c r="C11" s="91"/>
      <c r="D11" s="91"/>
      <c r="E11" s="91"/>
      <c r="F11" s="91"/>
      <c r="G11" s="91"/>
      <c r="H11" s="91"/>
      <c r="I11" s="91"/>
      <c r="J11" s="92"/>
    </row>
    <row r="12" spans="1:11" ht="49.5" customHeight="1" x14ac:dyDescent="0.25">
      <c r="A12" s="4" t="s">
        <v>9</v>
      </c>
      <c r="B12" s="52" t="s">
        <v>56</v>
      </c>
      <c r="C12" s="91"/>
      <c r="D12" s="91"/>
      <c r="E12" s="91"/>
      <c r="F12" s="91"/>
      <c r="G12" s="91"/>
      <c r="H12" s="91"/>
      <c r="I12" s="91"/>
      <c r="J12" s="92"/>
    </row>
    <row r="13" spans="1:11" ht="15.75" x14ac:dyDescent="0.25">
      <c r="A13" s="39" t="s">
        <v>10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1" ht="27.75" customHeight="1" x14ac:dyDescent="0.25">
      <c r="A14" s="4" t="s">
        <v>11</v>
      </c>
      <c r="B14" s="28">
        <v>3</v>
      </c>
      <c r="C14" s="36" t="str">
        <f>IFERROR(VLOOKUP(B14,'[1]Validacion datos'!A2:B5,2,FALSE),"")</f>
        <v>DESARROLLO PRODUCTIVO</v>
      </c>
      <c r="D14" s="36"/>
      <c r="E14" s="36"/>
      <c r="F14" s="36"/>
      <c r="G14" s="36"/>
      <c r="H14" s="36"/>
      <c r="I14" s="36"/>
      <c r="J14" s="36"/>
    </row>
    <row r="15" spans="1:11" ht="26.25" customHeight="1" x14ac:dyDescent="0.25">
      <c r="A15" s="4" t="s">
        <v>12</v>
      </c>
      <c r="B15" s="7">
        <v>3.5</v>
      </c>
      <c r="C15" s="36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36"/>
      <c r="E15" s="36"/>
      <c r="F15" s="36"/>
      <c r="G15" s="36"/>
      <c r="H15" s="36"/>
      <c r="I15" s="36"/>
      <c r="J15" s="36"/>
    </row>
    <row r="16" spans="1:11" x14ac:dyDescent="0.25">
      <c r="A16" s="4" t="s">
        <v>13</v>
      </c>
      <c r="B16" s="8" t="s">
        <v>59</v>
      </c>
      <c r="C16" s="49" t="str">
        <f>IFERROR(VLOOKUP(B16,'[1]Validacion datos'!D8:E64,2,FALSE),"")</f>
        <v>Consolidar un entorno adecuado que incentive la inversión para el desarrollo sostenible del sector minero</v>
      </c>
      <c r="D16" s="49"/>
      <c r="E16" s="49"/>
      <c r="F16" s="49"/>
      <c r="G16" s="49"/>
      <c r="H16" s="49"/>
      <c r="I16" s="49"/>
      <c r="J16" s="49"/>
    </row>
    <row r="17" spans="1:11" ht="15.75" x14ac:dyDescent="0.25">
      <c r="A17" s="39" t="s">
        <v>14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1" ht="29.25" customHeight="1" x14ac:dyDescent="0.25">
      <c r="A18" s="4" t="s">
        <v>15</v>
      </c>
      <c r="B18" s="52" t="s">
        <v>80</v>
      </c>
      <c r="C18" s="52"/>
      <c r="D18" s="52"/>
      <c r="E18" s="52"/>
      <c r="F18" s="52"/>
      <c r="G18" s="52"/>
      <c r="H18" s="52"/>
      <c r="I18" s="52"/>
      <c r="J18" s="53"/>
    </row>
    <row r="19" spans="1:11" ht="33" customHeight="1" x14ac:dyDescent="0.25">
      <c r="A19" s="9" t="s">
        <v>16</v>
      </c>
      <c r="B19" s="52" t="s">
        <v>81</v>
      </c>
      <c r="C19" s="52"/>
      <c r="D19" s="52"/>
      <c r="E19" s="52"/>
      <c r="F19" s="52"/>
      <c r="G19" s="52"/>
      <c r="H19" s="52"/>
      <c r="I19" s="52"/>
      <c r="J19" s="53"/>
    </row>
    <row r="20" spans="1:11" ht="34.5" customHeight="1" x14ac:dyDescent="0.25">
      <c r="A20" s="9" t="s">
        <v>17</v>
      </c>
      <c r="B20" s="52" t="s">
        <v>82</v>
      </c>
      <c r="C20" s="52"/>
      <c r="D20" s="52"/>
      <c r="E20" s="52"/>
      <c r="F20" s="52"/>
      <c r="G20" s="52"/>
      <c r="H20" s="52"/>
      <c r="I20" s="52"/>
      <c r="J20" s="53"/>
    </row>
    <row r="21" spans="1:11" ht="60" customHeight="1" x14ac:dyDescent="0.25">
      <c r="A21" s="9" t="s">
        <v>38</v>
      </c>
      <c r="B21" s="52" t="s">
        <v>83</v>
      </c>
      <c r="C21" s="52"/>
      <c r="D21" s="52"/>
      <c r="E21" s="52"/>
      <c r="F21" s="52"/>
      <c r="G21" s="52"/>
      <c r="H21" s="52"/>
      <c r="I21" s="52"/>
      <c r="J21" s="53"/>
      <c r="K21" s="1"/>
    </row>
    <row r="22" spans="1:11" ht="15.75" x14ac:dyDescent="0.25">
      <c r="A22" s="39" t="s">
        <v>18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1" ht="15.75" x14ac:dyDescent="0.25">
      <c r="A23" s="54" t="s">
        <v>19</v>
      </c>
      <c r="B23" s="55"/>
      <c r="C23" s="55"/>
      <c r="D23" s="55"/>
      <c r="E23" s="55"/>
      <c r="F23" s="55"/>
      <c r="G23" s="55"/>
      <c r="H23" s="55"/>
      <c r="I23" s="55"/>
      <c r="J23" s="56"/>
      <c r="K23" s="1"/>
    </row>
    <row r="24" spans="1:11" ht="15" customHeight="1" x14ac:dyDescent="0.25">
      <c r="A24" s="57" t="s">
        <v>20</v>
      </c>
      <c r="B24" s="58"/>
      <c r="C24" s="59" t="s">
        <v>21</v>
      </c>
      <c r="D24" s="61"/>
      <c r="E24" s="61"/>
      <c r="F24" s="61" t="s">
        <v>22</v>
      </c>
      <c r="G24" s="61"/>
      <c r="H24" s="58"/>
      <c r="I24" s="59" t="s">
        <v>23</v>
      </c>
      <c r="J24" s="60"/>
    </row>
    <row r="25" spans="1:11" x14ac:dyDescent="0.25">
      <c r="A25" s="62">
        <v>38420564</v>
      </c>
      <c r="B25" s="63"/>
      <c r="C25" s="69">
        <v>38420564</v>
      </c>
      <c r="D25" s="70"/>
      <c r="E25" s="71"/>
      <c r="F25" s="69"/>
      <c r="G25" s="70"/>
      <c r="H25" s="71"/>
      <c r="I25" s="64">
        <f>IF(G25&gt;0,G25/C25,0)</f>
        <v>0</v>
      </c>
      <c r="J25" s="65"/>
    </row>
    <row r="26" spans="1:11" ht="15.75" x14ac:dyDescent="0.25">
      <c r="A26" s="54" t="s">
        <v>24</v>
      </c>
      <c r="B26" s="55"/>
      <c r="C26" s="55"/>
      <c r="D26" s="55"/>
      <c r="E26" s="55"/>
      <c r="F26" s="55"/>
      <c r="G26" s="55"/>
      <c r="H26" s="55"/>
      <c r="I26" s="55"/>
      <c r="J26" s="56"/>
      <c r="K26" s="1"/>
    </row>
    <row r="27" spans="1:11" x14ac:dyDescent="0.25">
      <c r="A27" s="5"/>
      <c r="B27"/>
      <c r="C27" s="66" t="s">
        <v>51</v>
      </c>
      <c r="D27" s="67"/>
      <c r="E27" s="66" t="s">
        <v>49</v>
      </c>
      <c r="F27" s="67"/>
      <c r="G27" s="66" t="s">
        <v>50</v>
      </c>
      <c r="H27" s="66"/>
      <c r="I27" s="66" t="s">
        <v>25</v>
      </c>
      <c r="J27" s="68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72.75" customHeight="1" x14ac:dyDescent="0.25">
      <c r="A29" s="34" t="s">
        <v>84</v>
      </c>
      <c r="B29" s="35" t="s">
        <v>85</v>
      </c>
      <c r="C29" s="13">
        <v>50</v>
      </c>
      <c r="D29" s="14">
        <f t="shared" ref="D29:D30" si="0">+C25</f>
        <v>38420564</v>
      </c>
      <c r="E29" s="14">
        <v>15</v>
      </c>
      <c r="F29" s="14">
        <v>2000000</v>
      </c>
      <c r="G29" s="15">
        <v>15</v>
      </c>
      <c r="H29" s="14">
        <v>0</v>
      </c>
      <c r="I29" s="16">
        <f>IF(G29&gt;0,G29/C29,0)</f>
        <v>0.3</v>
      </c>
      <c r="J29" s="17">
        <f>IF(H29&gt;0,H29/D29,0)</f>
        <v>0</v>
      </c>
    </row>
    <row r="30" spans="1:11" x14ac:dyDescent="0.25">
      <c r="A30" s="18"/>
      <c r="B30" s="19"/>
      <c r="C30" s="20"/>
      <c r="D30" s="21">
        <f t="shared" si="0"/>
        <v>0</v>
      </c>
      <c r="E30" s="21"/>
      <c r="F30" s="21">
        <f>Tabla15[[#This Row],[Financiera
(B)]]/4</f>
        <v>0</v>
      </c>
      <c r="G30" s="22"/>
      <c r="H30" s="21">
        <f>Tabla15[[#This Row],[Financiera
(D)]]</f>
        <v>0</v>
      </c>
      <c r="I30" s="16">
        <f>IF(G30&gt;0,G30/C30,0)</f>
        <v>0</v>
      </c>
      <c r="J30" s="17">
        <f>IF(H30&gt;0,H30/D30,0)</f>
        <v>0</v>
      </c>
    </row>
    <row r="31" spans="1:11" ht="15.75" x14ac:dyDescent="0.25">
      <c r="A31" s="39" t="s">
        <v>28</v>
      </c>
      <c r="B31" s="40"/>
      <c r="C31" s="40"/>
      <c r="D31" s="40"/>
      <c r="E31" s="40"/>
      <c r="F31" s="40"/>
      <c r="G31" s="40"/>
      <c r="H31" s="40"/>
      <c r="I31" s="40"/>
      <c r="J31" s="41"/>
    </row>
    <row r="32" spans="1:11" ht="15.75" x14ac:dyDescent="0.25">
      <c r="A32" s="54" t="s">
        <v>29</v>
      </c>
      <c r="B32" s="55"/>
      <c r="C32" s="55"/>
      <c r="D32" s="55"/>
      <c r="E32" s="55"/>
      <c r="F32" s="55"/>
      <c r="G32" s="55"/>
      <c r="H32" s="55"/>
      <c r="I32" s="55"/>
      <c r="J32" s="56"/>
      <c r="K32" s="1"/>
    </row>
    <row r="33" spans="1:11" x14ac:dyDescent="0.25">
      <c r="A33" s="23" t="s">
        <v>30</v>
      </c>
      <c r="B33" s="52" t="s">
        <v>86</v>
      </c>
      <c r="C33" s="52"/>
      <c r="D33" s="52"/>
      <c r="E33" s="52"/>
      <c r="F33" s="52"/>
      <c r="G33" s="52"/>
      <c r="H33" s="52"/>
      <c r="I33" s="52"/>
      <c r="J33" s="53"/>
    </row>
    <row r="34" spans="1:11" ht="30" x14ac:dyDescent="0.25">
      <c r="A34" s="23" t="s">
        <v>31</v>
      </c>
      <c r="B34" s="52" t="s">
        <v>87</v>
      </c>
      <c r="C34" s="52"/>
      <c r="D34" s="52"/>
      <c r="E34" s="52"/>
      <c r="F34" s="52"/>
      <c r="G34" s="52"/>
      <c r="H34" s="52"/>
      <c r="I34" s="52"/>
      <c r="J34" s="53"/>
    </row>
    <row r="35" spans="1:11" ht="42.75" customHeight="1" x14ac:dyDescent="0.25">
      <c r="A35" s="23" t="s">
        <v>32</v>
      </c>
      <c r="B35" s="52" t="s">
        <v>88</v>
      </c>
      <c r="C35" s="52"/>
      <c r="D35" s="52"/>
      <c r="E35" s="52"/>
      <c r="F35" s="52"/>
      <c r="G35" s="52"/>
      <c r="H35" s="52"/>
      <c r="I35" s="52"/>
      <c r="J35" s="53"/>
    </row>
    <row r="36" spans="1:11" ht="30" x14ac:dyDescent="0.25">
      <c r="A36" s="23" t="s">
        <v>33</v>
      </c>
      <c r="B36" s="52" t="s">
        <v>111</v>
      </c>
      <c r="C36" s="52"/>
      <c r="D36" s="52"/>
      <c r="E36" s="52"/>
      <c r="F36" s="52"/>
      <c r="G36" s="52"/>
      <c r="H36" s="52"/>
      <c r="I36" s="52"/>
      <c r="J36" s="53"/>
    </row>
    <row r="37" spans="1:11" ht="15.75" x14ac:dyDescent="0.25">
      <c r="A37" s="39" t="s">
        <v>34</v>
      </c>
      <c r="B37" s="40"/>
      <c r="C37" s="40"/>
      <c r="D37" s="40"/>
      <c r="E37" s="40"/>
      <c r="F37" s="40"/>
      <c r="G37" s="40"/>
      <c r="H37" s="40"/>
      <c r="I37" s="40"/>
      <c r="J37" s="41"/>
    </row>
    <row r="38" spans="1:11" ht="15.75" x14ac:dyDescent="0.25">
      <c r="A38" s="42" t="s">
        <v>35</v>
      </c>
      <c r="B38" s="43"/>
      <c r="C38" s="43"/>
      <c r="D38" s="43"/>
      <c r="E38" s="43"/>
      <c r="F38" s="43"/>
      <c r="G38" s="43"/>
      <c r="H38" s="43"/>
      <c r="I38" s="43"/>
      <c r="J38" s="44"/>
      <c r="K38" s="1"/>
    </row>
    <row r="39" spans="1:11" ht="27.75" customHeight="1" x14ac:dyDescent="0.25">
      <c r="A39" s="45" t="s">
        <v>41</v>
      </c>
      <c r="B39" s="46"/>
      <c r="C39" s="46"/>
      <c r="D39" s="46"/>
      <c r="E39" s="46"/>
      <c r="F39" s="46"/>
      <c r="G39" s="46"/>
      <c r="H39" s="46"/>
      <c r="I39" s="46"/>
      <c r="J39" s="47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8" t="s">
        <v>42</v>
      </c>
      <c r="B41" s="48"/>
      <c r="C41" s="48"/>
      <c r="D41" s="48"/>
      <c r="E41" s="48"/>
      <c r="F41" s="48"/>
      <c r="G41" s="48"/>
      <c r="H41" s="48"/>
      <c r="I41" s="48"/>
      <c r="J41" s="48"/>
    </row>
    <row r="43" spans="1:11" x14ac:dyDescent="0.25">
      <c r="A43" s="32" t="s">
        <v>60</v>
      </c>
      <c r="B43" s="33">
        <v>38420564</v>
      </c>
    </row>
    <row r="44" spans="1:11" x14ac:dyDescent="0.25">
      <c r="A44" s="32" t="s">
        <v>62</v>
      </c>
      <c r="B44" s="33"/>
      <c r="G44" s="37" t="s">
        <v>61</v>
      </c>
      <c r="H44" s="37"/>
      <c r="I44" s="37"/>
    </row>
    <row r="45" spans="1:11" x14ac:dyDescent="0.25">
      <c r="A45" s="32" t="s">
        <v>64</v>
      </c>
      <c r="B45" s="33"/>
      <c r="G45" s="38" t="s">
        <v>63</v>
      </c>
      <c r="H45" s="38"/>
      <c r="I45" s="38"/>
    </row>
  </sheetData>
  <sheetProtection password="C65B" sheet="1" objects="1" scenarios="1"/>
  <mergeCells count="50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38:J38"/>
    <mergeCell ref="A39:J39"/>
    <mergeCell ref="A41:J41"/>
    <mergeCell ref="G44:I44"/>
    <mergeCell ref="G45:I45"/>
  </mergeCells>
  <dataValidations count="15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34:J34 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opLeftCell="A31" workbookViewId="0">
      <selection activeCell="B36" sqref="B36:J36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75" t="s">
        <v>52</v>
      </c>
      <c r="C1" s="76"/>
      <c r="D1" s="76"/>
      <c r="E1" s="76"/>
      <c r="F1" s="76"/>
      <c r="G1" s="76"/>
      <c r="H1" s="76"/>
      <c r="I1" s="76"/>
      <c r="J1" s="77"/>
      <c r="K1" s="1"/>
    </row>
    <row r="2" spans="1:11" ht="21.75" thickBot="1" x14ac:dyDescent="0.3">
      <c r="A2" s="25"/>
      <c r="B2" s="78" t="s">
        <v>0</v>
      </c>
      <c r="C2" s="79"/>
      <c r="D2" s="78" t="s">
        <v>1</v>
      </c>
      <c r="E2" s="79"/>
      <c r="F2" s="79"/>
      <c r="G2" s="79"/>
      <c r="H2" s="80"/>
      <c r="I2" s="2" t="s">
        <v>2</v>
      </c>
      <c r="J2" s="3" t="s">
        <v>3</v>
      </c>
      <c r="K2" s="1"/>
    </row>
    <row r="3" spans="1:11" ht="21.75" thickBot="1" x14ac:dyDescent="0.3">
      <c r="A3" s="26"/>
      <c r="B3" s="81" t="s">
        <v>4</v>
      </c>
      <c r="C3" s="82"/>
      <c r="D3" s="81"/>
      <c r="E3" s="82"/>
      <c r="F3" s="82"/>
      <c r="G3" s="82"/>
      <c r="H3" s="83"/>
      <c r="I3" s="30"/>
      <c r="J3" s="31"/>
      <c r="K3" s="1"/>
    </row>
    <row r="4" spans="1:11" x14ac:dyDescent="0.25">
      <c r="A4" s="84"/>
      <c r="B4" s="85"/>
      <c r="C4" s="85"/>
      <c r="D4" s="86"/>
      <c r="E4" s="86"/>
      <c r="F4" s="86"/>
      <c r="G4" s="86"/>
      <c r="H4" s="86"/>
      <c r="I4" s="85"/>
      <c r="J4" s="87"/>
      <c r="K4" s="1"/>
    </row>
    <row r="5" spans="1:11" ht="3" customHeight="1" x14ac:dyDescent="0.25">
      <c r="A5" s="72"/>
      <c r="B5" s="73"/>
      <c r="C5" s="73"/>
      <c r="D5" s="73"/>
      <c r="E5" s="73"/>
      <c r="F5" s="73"/>
      <c r="G5" s="73"/>
      <c r="H5" s="73"/>
      <c r="I5" s="73"/>
      <c r="J5" s="74"/>
      <c r="K5" s="1"/>
    </row>
    <row r="6" spans="1:11" ht="15.75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1"/>
      <c r="K6" s="1"/>
    </row>
    <row r="7" spans="1:11" ht="15.75" x14ac:dyDescent="0.25">
      <c r="A7" s="54" t="s">
        <v>6</v>
      </c>
      <c r="B7" s="55"/>
      <c r="C7" s="55"/>
      <c r="D7" s="55"/>
      <c r="E7" s="55"/>
      <c r="F7" s="55"/>
      <c r="G7" s="55"/>
      <c r="H7" s="55"/>
      <c r="I7" s="55"/>
      <c r="J7" s="56"/>
      <c r="K7" s="1"/>
    </row>
    <row r="8" spans="1:11" x14ac:dyDescent="0.25">
      <c r="A8" s="4" t="s">
        <v>7</v>
      </c>
      <c r="B8" s="88" t="s">
        <v>53</v>
      </c>
      <c r="C8" s="89"/>
      <c r="D8" s="89"/>
      <c r="E8" s="89"/>
      <c r="F8" s="89"/>
      <c r="G8" s="89"/>
      <c r="H8" s="89"/>
      <c r="I8" s="89"/>
      <c r="J8" s="90"/>
      <c r="K8" s="1"/>
    </row>
    <row r="9" spans="1:11" ht="15" customHeight="1" x14ac:dyDescent="0.25">
      <c r="A9" s="27" t="s">
        <v>36</v>
      </c>
      <c r="B9" s="88" t="s">
        <v>54</v>
      </c>
      <c r="C9" s="89"/>
      <c r="D9" s="89"/>
      <c r="E9" s="89"/>
      <c r="F9" s="89"/>
      <c r="G9" s="89"/>
      <c r="H9" s="89"/>
      <c r="I9" s="89"/>
      <c r="J9" s="90"/>
      <c r="K9" s="1"/>
    </row>
    <row r="10" spans="1:11" x14ac:dyDescent="0.25">
      <c r="A10" s="27" t="s">
        <v>37</v>
      </c>
      <c r="B10" s="88" t="s">
        <v>55</v>
      </c>
      <c r="C10" s="89"/>
      <c r="D10" s="89"/>
      <c r="E10" s="89"/>
      <c r="F10" s="89"/>
      <c r="G10" s="89"/>
      <c r="H10" s="89"/>
      <c r="I10" s="89"/>
      <c r="J10" s="90"/>
      <c r="K10" s="1"/>
    </row>
    <row r="11" spans="1:11" ht="44.25" customHeight="1" x14ac:dyDescent="0.25">
      <c r="A11" s="4" t="s">
        <v>8</v>
      </c>
      <c r="B11" s="52" t="s">
        <v>57</v>
      </c>
      <c r="C11" s="91"/>
      <c r="D11" s="91"/>
      <c r="E11" s="91"/>
      <c r="F11" s="91"/>
      <c r="G11" s="91"/>
      <c r="H11" s="91"/>
      <c r="I11" s="91"/>
      <c r="J11" s="92"/>
    </row>
    <row r="12" spans="1:11" ht="49.5" customHeight="1" x14ac:dyDescent="0.25">
      <c r="A12" s="4" t="s">
        <v>9</v>
      </c>
      <c r="B12" s="52" t="s">
        <v>56</v>
      </c>
      <c r="C12" s="91"/>
      <c r="D12" s="91"/>
      <c r="E12" s="91"/>
      <c r="F12" s="91"/>
      <c r="G12" s="91"/>
      <c r="H12" s="91"/>
      <c r="I12" s="91"/>
      <c r="J12" s="92"/>
    </row>
    <row r="13" spans="1:11" ht="15.75" x14ac:dyDescent="0.25">
      <c r="A13" s="39" t="s">
        <v>10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1" ht="27.75" customHeight="1" x14ac:dyDescent="0.25">
      <c r="A14" s="4" t="s">
        <v>11</v>
      </c>
      <c r="B14" s="28">
        <v>3</v>
      </c>
      <c r="C14" s="36" t="str">
        <f>IFERROR(VLOOKUP(B14,'[1]Validacion datos'!A2:B5,2,FALSE),"")</f>
        <v>DESARROLLO PRODUCTIVO</v>
      </c>
      <c r="D14" s="36"/>
      <c r="E14" s="36"/>
      <c r="F14" s="36"/>
      <c r="G14" s="36"/>
      <c r="H14" s="36"/>
      <c r="I14" s="36"/>
      <c r="J14" s="36"/>
    </row>
    <row r="15" spans="1:11" ht="26.25" customHeight="1" x14ac:dyDescent="0.25">
      <c r="A15" s="4" t="s">
        <v>12</v>
      </c>
      <c r="B15" s="7">
        <v>3.5</v>
      </c>
      <c r="C15" s="36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36"/>
      <c r="E15" s="36"/>
      <c r="F15" s="36"/>
      <c r="G15" s="36"/>
      <c r="H15" s="36"/>
      <c r="I15" s="36"/>
      <c r="J15" s="36"/>
    </row>
    <row r="16" spans="1:11" x14ac:dyDescent="0.25">
      <c r="A16" s="4" t="s">
        <v>13</v>
      </c>
      <c r="B16" s="8" t="s">
        <v>59</v>
      </c>
      <c r="C16" s="49" t="str">
        <f>IFERROR(VLOOKUP(B16,'[1]Validacion datos'!D8:E64,2,FALSE),"")</f>
        <v>Consolidar un entorno adecuado que incentive la inversión para el desarrollo sostenible del sector minero</v>
      </c>
      <c r="D16" s="49"/>
      <c r="E16" s="49"/>
      <c r="F16" s="49"/>
      <c r="G16" s="49"/>
      <c r="H16" s="49"/>
      <c r="I16" s="49"/>
      <c r="J16" s="49"/>
    </row>
    <row r="17" spans="1:11" ht="15.75" x14ac:dyDescent="0.25">
      <c r="A17" s="39" t="s">
        <v>14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1" ht="29.25" customHeight="1" x14ac:dyDescent="0.25">
      <c r="A18" s="4" t="s">
        <v>15</v>
      </c>
      <c r="B18" s="52" t="s">
        <v>89</v>
      </c>
      <c r="C18" s="52"/>
      <c r="D18" s="52"/>
      <c r="E18" s="52"/>
      <c r="F18" s="52"/>
      <c r="G18" s="52"/>
      <c r="H18" s="52"/>
      <c r="I18" s="52"/>
      <c r="J18" s="53"/>
    </row>
    <row r="19" spans="1:11" ht="33" customHeight="1" x14ac:dyDescent="0.25">
      <c r="A19" s="9" t="s">
        <v>16</v>
      </c>
      <c r="B19" s="52" t="s">
        <v>90</v>
      </c>
      <c r="C19" s="52"/>
      <c r="D19" s="52"/>
      <c r="E19" s="52"/>
      <c r="F19" s="52"/>
      <c r="G19" s="52"/>
      <c r="H19" s="52"/>
      <c r="I19" s="52"/>
      <c r="J19" s="53"/>
    </row>
    <row r="20" spans="1:11" ht="34.5" customHeight="1" x14ac:dyDescent="0.25">
      <c r="A20" s="9" t="s">
        <v>17</v>
      </c>
      <c r="B20" s="52" t="s">
        <v>58</v>
      </c>
      <c r="C20" s="52"/>
      <c r="D20" s="52"/>
      <c r="E20" s="52"/>
      <c r="F20" s="52"/>
      <c r="G20" s="52"/>
      <c r="H20" s="52"/>
      <c r="I20" s="52"/>
      <c r="J20" s="53"/>
    </row>
    <row r="21" spans="1:11" ht="74.25" customHeight="1" x14ac:dyDescent="0.25">
      <c r="A21" s="9" t="s">
        <v>38</v>
      </c>
      <c r="B21" s="52" t="s">
        <v>91</v>
      </c>
      <c r="C21" s="52"/>
      <c r="D21" s="52"/>
      <c r="E21" s="52"/>
      <c r="F21" s="52"/>
      <c r="G21" s="52"/>
      <c r="H21" s="52"/>
      <c r="I21" s="52"/>
      <c r="J21" s="53"/>
      <c r="K21" s="1"/>
    </row>
    <row r="22" spans="1:11" ht="15.75" x14ac:dyDescent="0.25">
      <c r="A22" s="39" t="s">
        <v>18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1" ht="15.75" x14ac:dyDescent="0.25">
      <c r="A23" s="54" t="s">
        <v>19</v>
      </c>
      <c r="B23" s="55"/>
      <c r="C23" s="55"/>
      <c r="D23" s="55"/>
      <c r="E23" s="55"/>
      <c r="F23" s="55"/>
      <c r="G23" s="55"/>
      <c r="H23" s="55"/>
      <c r="I23" s="55"/>
      <c r="J23" s="56"/>
      <c r="K23" s="1"/>
    </row>
    <row r="24" spans="1:11" ht="15" customHeight="1" x14ac:dyDescent="0.25">
      <c r="A24" s="57" t="s">
        <v>20</v>
      </c>
      <c r="B24" s="58"/>
      <c r="C24" s="59" t="s">
        <v>21</v>
      </c>
      <c r="D24" s="61"/>
      <c r="E24" s="61"/>
      <c r="F24" s="61" t="s">
        <v>22</v>
      </c>
      <c r="G24" s="61"/>
      <c r="H24" s="58"/>
      <c r="I24" s="59" t="s">
        <v>23</v>
      </c>
      <c r="J24" s="60"/>
    </row>
    <row r="25" spans="1:11" x14ac:dyDescent="0.25">
      <c r="A25" s="62">
        <v>640058936</v>
      </c>
      <c r="B25" s="63"/>
      <c r="C25" s="69">
        <v>640058936</v>
      </c>
      <c r="D25" s="70"/>
      <c r="E25" s="71"/>
      <c r="F25" s="69"/>
      <c r="G25" s="70"/>
      <c r="H25" s="71"/>
      <c r="I25" s="64">
        <f>IF(G25&gt;0,G25/C25,0)</f>
        <v>0</v>
      </c>
      <c r="J25" s="65"/>
    </row>
    <row r="26" spans="1:11" ht="15.75" x14ac:dyDescent="0.25">
      <c r="A26" s="54" t="s">
        <v>24</v>
      </c>
      <c r="B26" s="55"/>
      <c r="C26" s="55"/>
      <c r="D26" s="55"/>
      <c r="E26" s="55"/>
      <c r="F26" s="55"/>
      <c r="G26" s="55"/>
      <c r="H26" s="55"/>
      <c r="I26" s="55"/>
      <c r="J26" s="56"/>
      <c r="K26" s="1"/>
    </row>
    <row r="27" spans="1:11" x14ac:dyDescent="0.25">
      <c r="A27" s="5"/>
      <c r="B27"/>
      <c r="C27" s="66" t="s">
        <v>51</v>
      </c>
      <c r="D27" s="67"/>
      <c r="E27" s="66" t="s">
        <v>49</v>
      </c>
      <c r="F27" s="67"/>
      <c r="G27" s="66" t="s">
        <v>50</v>
      </c>
      <c r="H27" s="66"/>
      <c r="I27" s="66" t="s">
        <v>25</v>
      </c>
      <c r="J27" s="68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115.5" customHeight="1" x14ac:dyDescent="0.25">
      <c r="A29" s="34" t="s">
        <v>92</v>
      </c>
      <c r="B29" s="35" t="s">
        <v>93</v>
      </c>
      <c r="C29" s="13">
        <v>30</v>
      </c>
      <c r="D29" s="14">
        <f t="shared" ref="D29:D30" si="0">+C25</f>
        <v>640058936</v>
      </c>
      <c r="E29" s="14">
        <v>0</v>
      </c>
      <c r="F29" s="14">
        <v>2000000</v>
      </c>
      <c r="G29" s="15">
        <v>24</v>
      </c>
      <c r="H29" s="14">
        <v>57230274.880000003</v>
      </c>
      <c r="I29" s="16">
        <f>IF(G29&gt;0,G29/C29,0)</f>
        <v>0.8</v>
      </c>
      <c r="J29" s="17">
        <f>IF(H29&gt;0,H29/D29,0)</f>
        <v>8.9414070581775307E-2</v>
      </c>
    </row>
    <row r="30" spans="1:11" x14ac:dyDescent="0.25">
      <c r="A30" s="18"/>
      <c r="B30" s="19"/>
      <c r="C30" s="20"/>
      <c r="D30" s="21">
        <f t="shared" si="0"/>
        <v>0</v>
      </c>
      <c r="E30" s="21"/>
      <c r="F30" s="21">
        <f>Tabla16[[#This Row],[Financiera
(B)]]/4</f>
        <v>0</v>
      </c>
      <c r="G30" s="22"/>
      <c r="H30" s="21">
        <f>Tabla16[[#This Row],[Financiera
(D)]]</f>
        <v>0</v>
      </c>
      <c r="I30" s="16">
        <f>IF(G30&gt;0,G30/C30,0)</f>
        <v>0</v>
      </c>
      <c r="J30" s="17">
        <f>IF(H30&gt;0,H30/D30,0)</f>
        <v>0</v>
      </c>
    </row>
    <row r="31" spans="1:11" ht="15.75" x14ac:dyDescent="0.25">
      <c r="A31" s="39" t="s">
        <v>28</v>
      </c>
      <c r="B31" s="40"/>
      <c r="C31" s="40"/>
      <c r="D31" s="40"/>
      <c r="E31" s="40"/>
      <c r="F31" s="40"/>
      <c r="G31" s="40"/>
      <c r="H31" s="40"/>
      <c r="I31" s="40"/>
      <c r="J31" s="41"/>
    </row>
    <row r="32" spans="1:11" ht="15.75" x14ac:dyDescent="0.25">
      <c r="A32" s="54" t="s">
        <v>29</v>
      </c>
      <c r="B32" s="55"/>
      <c r="C32" s="55"/>
      <c r="D32" s="55"/>
      <c r="E32" s="55"/>
      <c r="F32" s="55"/>
      <c r="G32" s="55"/>
      <c r="H32" s="55"/>
      <c r="I32" s="55"/>
      <c r="J32" s="56"/>
      <c r="K32" s="1"/>
    </row>
    <row r="33" spans="1:11" x14ac:dyDescent="0.25">
      <c r="A33" s="23" t="s">
        <v>30</v>
      </c>
      <c r="B33" s="52" t="s">
        <v>94</v>
      </c>
      <c r="C33" s="52"/>
      <c r="D33" s="52"/>
      <c r="E33" s="52"/>
      <c r="F33" s="52"/>
      <c r="G33" s="52"/>
      <c r="H33" s="52"/>
      <c r="I33" s="52"/>
      <c r="J33" s="53"/>
    </row>
    <row r="34" spans="1:11" ht="30" x14ac:dyDescent="0.25">
      <c r="A34" s="23" t="s">
        <v>31</v>
      </c>
      <c r="B34" s="52" t="s">
        <v>95</v>
      </c>
      <c r="C34" s="52"/>
      <c r="D34" s="52"/>
      <c r="E34" s="52"/>
      <c r="F34" s="52"/>
      <c r="G34" s="52"/>
      <c r="H34" s="52"/>
      <c r="I34" s="52"/>
      <c r="J34" s="53"/>
    </row>
    <row r="35" spans="1:11" ht="42.75" customHeight="1" x14ac:dyDescent="0.25">
      <c r="A35" s="23" t="s">
        <v>32</v>
      </c>
      <c r="B35" s="52" t="s">
        <v>96</v>
      </c>
      <c r="C35" s="52"/>
      <c r="D35" s="52"/>
      <c r="E35" s="52"/>
      <c r="F35" s="52"/>
      <c r="G35" s="52"/>
      <c r="H35" s="52"/>
      <c r="I35" s="52"/>
      <c r="J35" s="53"/>
    </row>
    <row r="36" spans="1:11" ht="30" x14ac:dyDescent="0.25">
      <c r="A36" s="23" t="s">
        <v>33</v>
      </c>
      <c r="B36" s="52" t="s">
        <v>108</v>
      </c>
      <c r="C36" s="52"/>
      <c r="D36" s="52"/>
      <c r="E36" s="52"/>
      <c r="F36" s="52"/>
      <c r="G36" s="52"/>
      <c r="H36" s="52"/>
      <c r="I36" s="52"/>
      <c r="J36" s="53"/>
    </row>
    <row r="37" spans="1:11" ht="15.75" x14ac:dyDescent="0.25">
      <c r="A37" s="39" t="s">
        <v>34</v>
      </c>
      <c r="B37" s="40"/>
      <c r="C37" s="40"/>
      <c r="D37" s="40"/>
      <c r="E37" s="40"/>
      <c r="F37" s="40"/>
      <c r="G37" s="40"/>
      <c r="H37" s="40"/>
      <c r="I37" s="40"/>
      <c r="J37" s="41"/>
    </row>
    <row r="38" spans="1:11" ht="15.75" x14ac:dyDescent="0.25">
      <c r="A38" s="42" t="s">
        <v>35</v>
      </c>
      <c r="B38" s="43"/>
      <c r="C38" s="43"/>
      <c r="D38" s="43"/>
      <c r="E38" s="43"/>
      <c r="F38" s="43"/>
      <c r="G38" s="43"/>
      <c r="H38" s="43"/>
      <c r="I38" s="43"/>
      <c r="J38" s="44"/>
      <c r="K38" s="1"/>
    </row>
    <row r="39" spans="1:11" ht="27.75" customHeight="1" x14ac:dyDescent="0.25">
      <c r="A39" s="45" t="s">
        <v>41</v>
      </c>
      <c r="B39" s="46"/>
      <c r="C39" s="46"/>
      <c r="D39" s="46"/>
      <c r="E39" s="46"/>
      <c r="F39" s="46"/>
      <c r="G39" s="46"/>
      <c r="H39" s="46"/>
      <c r="I39" s="46"/>
      <c r="J39" s="47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8" t="s">
        <v>42</v>
      </c>
      <c r="B41" s="48"/>
      <c r="C41" s="48"/>
      <c r="D41" s="48"/>
      <c r="E41" s="48"/>
      <c r="F41" s="48"/>
      <c r="G41" s="48"/>
      <c r="H41" s="48"/>
      <c r="I41" s="48"/>
      <c r="J41" s="48"/>
    </row>
    <row r="43" spans="1:11" x14ac:dyDescent="0.25">
      <c r="A43" s="32" t="s">
        <v>60</v>
      </c>
      <c r="B43" s="33">
        <f>+A25</f>
        <v>640058936</v>
      </c>
    </row>
    <row r="44" spans="1:11" x14ac:dyDescent="0.25">
      <c r="A44" s="32" t="s">
        <v>62</v>
      </c>
      <c r="B44" s="33"/>
      <c r="G44" s="37" t="s">
        <v>61</v>
      </c>
      <c r="H44" s="37"/>
      <c r="I44" s="37"/>
    </row>
    <row r="45" spans="1:11" x14ac:dyDescent="0.25">
      <c r="A45" s="32" t="s">
        <v>64</v>
      </c>
      <c r="B45" s="33">
        <f>+H29</f>
        <v>57230274.880000003</v>
      </c>
      <c r="G45" s="38" t="s">
        <v>63</v>
      </c>
      <c r="H45" s="38"/>
      <c r="I45" s="38"/>
    </row>
  </sheetData>
  <sheetProtection password="C65B" sheet="1" objects="1" scenarios="1"/>
  <mergeCells count="50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38:J38"/>
    <mergeCell ref="A39:J39"/>
    <mergeCell ref="A41:J41"/>
    <mergeCell ref="G44:I44"/>
    <mergeCell ref="G45:I45"/>
  </mergeCells>
  <dataValidations count="15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34:J34 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opLeftCell="A31" workbookViewId="0">
      <selection activeCell="M38" sqref="M38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75" t="s">
        <v>52</v>
      </c>
      <c r="C1" s="76"/>
      <c r="D1" s="76"/>
      <c r="E1" s="76"/>
      <c r="F1" s="76"/>
      <c r="G1" s="76"/>
      <c r="H1" s="76"/>
      <c r="I1" s="76"/>
      <c r="J1" s="77"/>
      <c r="K1" s="1"/>
    </row>
    <row r="2" spans="1:11" ht="21.75" thickBot="1" x14ac:dyDescent="0.3">
      <c r="A2" s="25"/>
      <c r="B2" s="78" t="s">
        <v>0</v>
      </c>
      <c r="C2" s="79"/>
      <c r="D2" s="78" t="s">
        <v>1</v>
      </c>
      <c r="E2" s="79"/>
      <c r="F2" s="79"/>
      <c r="G2" s="79"/>
      <c r="H2" s="80"/>
      <c r="I2" s="2" t="s">
        <v>2</v>
      </c>
      <c r="J2" s="3" t="s">
        <v>3</v>
      </c>
      <c r="K2" s="1"/>
    </row>
    <row r="3" spans="1:11" ht="21.75" thickBot="1" x14ac:dyDescent="0.3">
      <c r="A3" s="26"/>
      <c r="B3" s="81" t="s">
        <v>4</v>
      </c>
      <c r="C3" s="82"/>
      <c r="D3" s="81"/>
      <c r="E3" s="82"/>
      <c r="F3" s="82"/>
      <c r="G3" s="82"/>
      <c r="H3" s="83"/>
      <c r="I3" s="30"/>
      <c r="J3" s="31"/>
      <c r="K3" s="1"/>
    </row>
    <row r="4" spans="1:11" x14ac:dyDescent="0.25">
      <c r="A4" s="84"/>
      <c r="B4" s="85"/>
      <c r="C4" s="85"/>
      <c r="D4" s="86"/>
      <c r="E4" s="86"/>
      <c r="F4" s="86"/>
      <c r="G4" s="86"/>
      <c r="H4" s="86"/>
      <c r="I4" s="85"/>
      <c r="J4" s="87"/>
      <c r="K4" s="1"/>
    </row>
    <row r="5" spans="1:11" ht="3" customHeight="1" x14ac:dyDescent="0.25">
      <c r="A5" s="72"/>
      <c r="B5" s="73"/>
      <c r="C5" s="73"/>
      <c r="D5" s="73"/>
      <c r="E5" s="73"/>
      <c r="F5" s="73"/>
      <c r="G5" s="73"/>
      <c r="H5" s="73"/>
      <c r="I5" s="73"/>
      <c r="J5" s="74"/>
      <c r="K5" s="1"/>
    </row>
    <row r="6" spans="1:11" ht="15.75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1"/>
      <c r="K6" s="1"/>
    </row>
    <row r="7" spans="1:11" ht="15.75" x14ac:dyDescent="0.25">
      <c r="A7" s="54" t="s">
        <v>6</v>
      </c>
      <c r="B7" s="55"/>
      <c r="C7" s="55"/>
      <c r="D7" s="55"/>
      <c r="E7" s="55"/>
      <c r="F7" s="55"/>
      <c r="G7" s="55"/>
      <c r="H7" s="55"/>
      <c r="I7" s="55"/>
      <c r="J7" s="56"/>
      <c r="K7" s="1"/>
    </row>
    <row r="8" spans="1:11" x14ac:dyDescent="0.25">
      <c r="A8" s="4" t="s">
        <v>7</v>
      </c>
      <c r="B8" s="88" t="s">
        <v>53</v>
      </c>
      <c r="C8" s="89"/>
      <c r="D8" s="89"/>
      <c r="E8" s="89"/>
      <c r="F8" s="89"/>
      <c r="G8" s="89"/>
      <c r="H8" s="89"/>
      <c r="I8" s="89"/>
      <c r="J8" s="90"/>
      <c r="K8" s="1"/>
    </row>
    <row r="9" spans="1:11" ht="15" customHeight="1" x14ac:dyDescent="0.25">
      <c r="A9" s="27" t="s">
        <v>36</v>
      </c>
      <c r="B9" s="88" t="s">
        <v>54</v>
      </c>
      <c r="C9" s="89"/>
      <c r="D9" s="89"/>
      <c r="E9" s="89"/>
      <c r="F9" s="89"/>
      <c r="G9" s="89"/>
      <c r="H9" s="89"/>
      <c r="I9" s="89"/>
      <c r="J9" s="90"/>
      <c r="K9" s="1"/>
    </row>
    <row r="10" spans="1:11" x14ac:dyDescent="0.25">
      <c r="A10" s="27" t="s">
        <v>37</v>
      </c>
      <c r="B10" s="88" t="s">
        <v>55</v>
      </c>
      <c r="C10" s="89"/>
      <c r="D10" s="89"/>
      <c r="E10" s="89"/>
      <c r="F10" s="89"/>
      <c r="G10" s="89"/>
      <c r="H10" s="89"/>
      <c r="I10" s="89"/>
      <c r="J10" s="90"/>
      <c r="K10" s="1"/>
    </row>
    <row r="11" spans="1:11" ht="44.25" customHeight="1" x14ac:dyDescent="0.25">
      <c r="A11" s="4" t="s">
        <v>8</v>
      </c>
      <c r="B11" s="52" t="s">
        <v>57</v>
      </c>
      <c r="C11" s="91"/>
      <c r="D11" s="91"/>
      <c r="E11" s="91"/>
      <c r="F11" s="91"/>
      <c r="G11" s="91"/>
      <c r="H11" s="91"/>
      <c r="I11" s="91"/>
      <c r="J11" s="92"/>
    </row>
    <row r="12" spans="1:11" ht="49.5" customHeight="1" x14ac:dyDescent="0.25">
      <c r="A12" s="4" t="s">
        <v>9</v>
      </c>
      <c r="B12" s="52" t="s">
        <v>56</v>
      </c>
      <c r="C12" s="91"/>
      <c r="D12" s="91"/>
      <c r="E12" s="91"/>
      <c r="F12" s="91"/>
      <c r="G12" s="91"/>
      <c r="H12" s="91"/>
      <c r="I12" s="91"/>
      <c r="J12" s="92"/>
    </row>
    <row r="13" spans="1:11" ht="15.75" x14ac:dyDescent="0.25">
      <c r="A13" s="39" t="s">
        <v>10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1" ht="27.75" customHeight="1" x14ac:dyDescent="0.25">
      <c r="A14" s="4" t="s">
        <v>11</v>
      </c>
      <c r="B14" s="28">
        <v>3</v>
      </c>
      <c r="C14" s="36" t="str">
        <f>IFERROR(VLOOKUP(B14,'[1]Validacion datos'!A2:B5,2,FALSE),"")</f>
        <v>DESARROLLO PRODUCTIVO</v>
      </c>
      <c r="D14" s="36"/>
      <c r="E14" s="36"/>
      <c r="F14" s="36"/>
      <c r="G14" s="36"/>
      <c r="H14" s="36"/>
      <c r="I14" s="36"/>
      <c r="J14" s="36"/>
    </row>
    <row r="15" spans="1:11" ht="26.25" customHeight="1" x14ac:dyDescent="0.25">
      <c r="A15" s="4" t="s">
        <v>12</v>
      </c>
      <c r="B15" s="7">
        <v>3.5</v>
      </c>
      <c r="C15" s="36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36"/>
      <c r="E15" s="36"/>
      <c r="F15" s="36"/>
      <c r="G15" s="36"/>
      <c r="H15" s="36"/>
      <c r="I15" s="36"/>
      <c r="J15" s="36"/>
    </row>
    <row r="16" spans="1:11" x14ac:dyDescent="0.25">
      <c r="A16" s="4" t="s">
        <v>13</v>
      </c>
      <c r="B16" s="8" t="s">
        <v>59</v>
      </c>
      <c r="C16" s="49" t="str">
        <f>IFERROR(VLOOKUP(B16,'[1]Validacion datos'!D8:E64,2,FALSE),"")</f>
        <v>Consolidar un entorno adecuado que incentive la inversión para el desarrollo sostenible del sector minero</v>
      </c>
      <c r="D16" s="49"/>
      <c r="E16" s="49"/>
      <c r="F16" s="49"/>
      <c r="G16" s="49"/>
      <c r="H16" s="49"/>
      <c r="I16" s="49"/>
      <c r="J16" s="49"/>
    </row>
    <row r="17" spans="1:11" ht="15.75" x14ac:dyDescent="0.25">
      <c r="A17" s="39" t="s">
        <v>14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1" ht="29.25" customHeight="1" x14ac:dyDescent="0.25">
      <c r="A18" s="4" t="s">
        <v>15</v>
      </c>
      <c r="B18" s="52" t="s">
        <v>97</v>
      </c>
      <c r="C18" s="52"/>
      <c r="D18" s="52"/>
      <c r="E18" s="52"/>
      <c r="F18" s="52"/>
      <c r="G18" s="52"/>
      <c r="H18" s="52"/>
      <c r="I18" s="52"/>
      <c r="J18" s="53"/>
    </row>
    <row r="19" spans="1:11" ht="55.5" customHeight="1" x14ac:dyDescent="0.25">
      <c r="A19" s="9" t="s">
        <v>16</v>
      </c>
      <c r="B19" s="52" t="s">
        <v>98</v>
      </c>
      <c r="C19" s="52"/>
      <c r="D19" s="52"/>
      <c r="E19" s="52"/>
      <c r="F19" s="52"/>
      <c r="G19" s="52"/>
      <c r="H19" s="52"/>
      <c r="I19" s="52"/>
      <c r="J19" s="53"/>
    </row>
    <row r="20" spans="1:11" ht="34.5" customHeight="1" x14ac:dyDescent="0.25">
      <c r="A20" s="9" t="s">
        <v>17</v>
      </c>
      <c r="B20" s="52" t="s">
        <v>58</v>
      </c>
      <c r="C20" s="52"/>
      <c r="D20" s="52"/>
      <c r="E20" s="52"/>
      <c r="F20" s="52"/>
      <c r="G20" s="52"/>
      <c r="H20" s="52"/>
      <c r="I20" s="52"/>
      <c r="J20" s="53"/>
    </row>
    <row r="21" spans="1:11" ht="60" customHeight="1" x14ac:dyDescent="0.25">
      <c r="A21" s="9" t="s">
        <v>38</v>
      </c>
      <c r="B21" s="52" t="s">
        <v>99</v>
      </c>
      <c r="C21" s="52"/>
      <c r="D21" s="52"/>
      <c r="E21" s="52"/>
      <c r="F21" s="52"/>
      <c r="G21" s="52"/>
      <c r="H21" s="52"/>
      <c r="I21" s="52"/>
      <c r="J21" s="53"/>
      <c r="K21" s="1"/>
    </row>
    <row r="22" spans="1:11" ht="15.75" x14ac:dyDescent="0.25">
      <c r="A22" s="39" t="s">
        <v>18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1" ht="15.75" x14ac:dyDescent="0.25">
      <c r="A23" s="54" t="s">
        <v>19</v>
      </c>
      <c r="B23" s="55"/>
      <c r="C23" s="55"/>
      <c r="D23" s="55"/>
      <c r="E23" s="55"/>
      <c r="F23" s="55"/>
      <c r="G23" s="55"/>
      <c r="H23" s="55"/>
      <c r="I23" s="55"/>
      <c r="J23" s="56"/>
      <c r="K23" s="1"/>
    </row>
    <row r="24" spans="1:11" ht="15" customHeight="1" x14ac:dyDescent="0.25">
      <c r="A24" s="57" t="s">
        <v>20</v>
      </c>
      <c r="B24" s="58"/>
      <c r="C24" s="59" t="s">
        <v>21</v>
      </c>
      <c r="D24" s="61"/>
      <c r="E24" s="61"/>
      <c r="F24" s="61" t="s">
        <v>22</v>
      </c>
      <c r="G24" s="61"/>
      <c r="H24" s="58"/>
      <c r="I24" s="59" t="s">
        <v>23</v>
      </c>
      <c r="J24" s="60"/>
    </row>
    <row r="25" spans="1:11" x14ac:dyDescent="0.25">
      <c r="A25" s="62">
        <v>8443194</v>
      </c>
      <c r="B25" s="63"/>
      <c r="C25" s="69">
        <v>8443194</v>
      </c>
      <c r="D25" s="70"/>
      <c r="E25" s="71"/>
      <c r="F25" s="69"/>
      <c r="G25" s="70"/>
      <c r="H25" s="71"/>
      <c r="I25" s="64">
        <f>IF(G25&gt;0,G25/C25,0)</f>
        <v>0</v>
      </c>
      <c r="J25" s="65"/>
    </row>
    <row r="26" spans="1:11" ht="15.75" x14ac:dyDescent="0.25">
      <c r="A26" s="54" t="s">
        <v>24</v>
      </c>
      <c r="B26" s="55"/>
      <c r="C26" s="55"/>
      <c r="D26" s="55"/>
      <c r="E26" s="55"/>
      <c r="F26" s="55"/>
      <c r="G26" s="55"/>
      <c r="H26" s="55"/>
      <c r="I26" s="55"/>
      <c r="J26" s="56"/>
      <c r="K26" s="1"/>
    </row>
    <row r="27" spans="1:11" x14ac:dyDescent="0.25">
      <c r="A27" s="5"/>
      <c r="B27"/>
      <c r="C27" s="66" t="s">
        <v>51</v>
      </c>
      <c r="D27" s="67"/>
      <c r="E27" s="66" t="s">
        <v>49</v>
      </c>
      <c r="F27" s="67"/>
      <c r="G27" s="66" t="s">
        <v>50</v>
      </c>
      <c r="H27" s="66"/>
      <c r="I27" s="66" t="s">
        <v>25</v>
      </c>
      <c r="J27" s="68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134.25" customHeight="1" x14ac:dyDescent="0.25">
      <c r="A29" s="34" t="s">
        <v>100</v>
      </c>
      <c r="B29" s="35" t="s">
        <v>101</v>
      </c>
      <c r="C29" s="13">
        <v>41</v>
      </c>
      <c r="D29" s="14">
        <f t="shared" ref="D29:D30" si="0">+C25</f>
        <v>8443194</v>
      </c>
      <c r="E29" s="14">
        <v>11</v>
      </c>
      <c r="F29" s="14">
        <v>1100000</v>
      </c>
      <c r="G29" s="15">
        <v>9</v>
      </c>
      <c r="H29" s="14">
        <v>406014.4</v>
      </c>
      <c r="I29" s="16">
        <f>IF(G29&gt;0,G29/C29,0)</f>
        <v>0.21951219512195122</v>
      </c>
      <c r="J29" s="17">
        <f>IF(H29&gt;0,H29/D29,0)</f>
        <v>4.8087773418448047E-2</v>
      </c>
    </row>
    <row r="30" spans="1:11" x14ac:dyDescent="0.25">
      <c r="A30" s="18"/>
      <c r="B30" s="19"/>
      <c r="C30" s="20"/>
      <c r="D30" s="21">
        <f t="shared" si="0"/>
        <v>0</v>
      </c>
      <c r="E30" s="21"/>
      <c r="F30" s="21">
        <f>Tabla17[[#This Row],[Financiera
(B)]]/4</f>
        <v>0</v>
      </c>
      <c r="G30" s="22"/>
      <c r="H30" s="21">
        <f>Tabla17[[#This Row],[Financiera
(D)]]</f>
        <v>0</v>
      </c>
      <c r="I30" s="16">
        <f>IF(G30&gt;0,G30/C30,0)</f>
        <v>0</v>
      </c>
      <c r="J30" s="17">
        <f>IF(H30&gt;0,H30/D30,0)</f>
        <v>0</v>
      </c>
    </row>
    <row r="31" spans="1:11" ht="15.75" x14ac:dyDescent="0.25">
      <c r="A31" s="39" t="s">
        <v>28</v>
      </c>
      <c r="B31" s="40"/>
      <c r="C31" s="40"/>
      <c r="D31" s="40"/>
      <c r="E31" s="40"/>
      <c r="F31" s="40"/>
      <c r="G31" s="40"/>
      <c r="H31" s="40"/>
      <c r="I31" s="40"/>
      <c r="J31" s="41"/>
    </row>
    <row r="32" spans="1:11" ht="15.75" x14ac:dyDescent="0.25">
      <c r="A32" s="54" t="s">
        <v>29</v>
      </c>
      <c r="B32" s="55"/>
      <c r="C32" s="55"/>
      <c r="D32" s="55"/>
      <c r="E32" s="55"/>
      <c r="F32" s="55"/>
      <c r="G32" s="55"/>
      <c r="H32" s="55"/>
      <c r="I32" s="55"/>
      <c r="J32" s="56"/>
      <c r="K32" s="1"/>
    </row>
    <row r="33" spans="1:11" x14ac:dyDescent="0.25">
      <c r="A33" s="23" t="s">
        <v>30</v>
      </c>
      <c r="B33" s="52" t="s">
        <v>102</v>
      </c>
      <c r="C33" s="52"/>
      <c r="D33" s="52"/>
      <c r="E33" s="52"/>
      <c r="F33" s="52"/>
      <c r="G33" s="52"/>
      <c r="H33" s="52"/>
      <c r="I33" s="52"/>
      <c r="J33" s="53"/>
    </row>
    <row r="34" spans="1:11" ht="48" customHeight="1" x14ac:dyDescent="0.25">
      <c r="A34" s="23" t="s">
        <v>31</v>
      </c>
      <c r="B34" s="52" t="s">
        <v>98</v>
      </c>
      <c r="C34" s="52"/>
      <c r="D34" s="52"/>
      <c r="E34" s="52"/>
      <c r="F34" s="52"/>
      <c r="G34" s="52"/>
      <c r="H34" s="52"/>
      <c r="I34" s="52"/>
      <c r="J34" s="53"/>
    </row>
    <row r="35" spans="1:11" ht="42.75" customHeight="1" x14ac:dyDescent="0.25">
      <c r="A35" s="23" t="s">
        <v>32</v>
      </c>
      <c r="B35" s="52" t="s">
        <v>103</v>
      </c>
      <c r="C35" s="52"/>
      <c r="D35" s="52"/>
      <c r="E35" s="52"/>
      <c r="F35" s="52"/>
      <c r="G35" s="52"/>
      <c r="H35" s="52"/>
      <c r="I35" s="52"/>
      <c r="J35" s="53"/>
    </row>
    <row r="36" spans="1:11" ht="30" x14ac:dyDescent="0.25">
      <c r="A36" s="23" t="s">
        <v>33</v>
      </c>
      <c r="B36" s="52" t="s">
        <v>112</v>
      </c>
      <c r="C36" s="52"/>
      <c r="D36" s="52"/>
      <c r="E36" s="52"/>
      <c r="F36" s="52"/>
      <c r="G36" s="52"/>
      <c r="H36" s="52"/>
      <c r="I36" s="52"/>
      <c r="J36" s="53"/>
    </row>
    <row r="37" spans="1:11" ht="15.75" x14ac:dyDescent="0.25">
      <c r="A37" s="39" t="s">
        <v>34</v>
      </c>
      <c r="B37" s="40"/>
      <c r="C37" s="40"/>
      <c r="D37" s="40"/>
      <c r="E37" s="40"/>
      <c r="F37" s="40"/>
      <c r="G37" s="40"/>
      <c r="H37" s="40"/>
      <c r="I37" s="40"/>
      <c r="J37" s="41"/>
    </row>
    <row r="38" spans="1:11" ht="15.75" x14ac:dyDescent="0.25">
      <c r="A38" s="42" t="s">
        <v>35</v>
      </c>
      <c r="B38" s="43"/>
      <c r="C38" s="43"/>
      <c r="D38" s="43"/>
      <c r="E38" s="43"/>
      <c r="F38" s="43"/>
      <c r="G38" s="43"/>
      <c r="H38" s="43"/>
      <c r="I38" s="43"/>
      <c r="J38" s="44"/>
      <c r="K38" s="1"/>
    </row>
    <row r="39" spans="1:11" ht="27.75" customHeight="1" x14ac:dyDescent="0.25">
      <c r="A39" s="45" t="s">
        <v>41</v>
      </c>
      <c r="B39" s="46"/>
      <c r="C39" s="46"/>
      <c r="D39" s="46"/>
      <c r="E39" s="46"/>
      <c r="F39" s="46"/>
      <c r="G39" s="46"/>
      <c r="H39" s="46"/>
      <c r="I39" s="46"/>
      <c r="J39" s="47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8" t="s">
        <v>42</v>
      </c>
      <c r="B41" s="48"/>
      <c r="C41" s="48"/>
      <c r="D41" s="48"/>
      <c r="E41" s="48"/>
      <c r="F41" s="48"/>
      <c r="G41" s="48"/>
      <c r="H41" s="48"/>
      <c r="I41" s="48"/>
      <c r="J41" s="48"/>
    </row>
    <row r="43" spans="1:11" x14ac:dyDescent="0.25">
      <c r="A43" s="32" t="s">
        <v>60</v>
      </c>
      <c r="B43" s="33">
        <f>+A25</f>
        <v>8443194</v>
      </c>
    </row>
    <row r="44" spans="1:11" x14ac:dyDescent="0.25">
      <c r="A44" s="32" t="s">
        <v>62</v>
      </c>
      <c r="B44" s="33"/>
      <c r="G44" s="37" t="s">
        <v>61</v>
      </c>
      <c r="H44" s="37"/>
      <c r="I44" s="37"/>
    </row>
    <row r="45" spans="1:11" x14ac:dyDescent="0.25">
      <c r="A45" s="32" t="s">
        <v>64</v>
      </c>
      <c r="B45" s="33"/>
      <c r="G45" s="38" t="s">
        <v>63</v>
      </c>
      <c r="H45" s="38"/>
      <c r="I45" s="38"/>
    </row>
  </sheetData>
  <sheetProtection password="C65B" sheet="1" objects="1" scenarios="1"/>
  <mergeCells count="50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38:J38"/>
    <mergeCell ref="A39:J39"/>
    <mergeCell ref="A41:J41"/>
    <mergeCell ref="G44:I44"/>
    <mergeCell ref="G45:I45"/>
  </mergeCells>
  <dataValidations count="15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34:J34 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4682001B4B4844B33EA7A4423DA4B3" ma:contentTypeVersion="14" ma:contentTypeDescription="Create a new document." ma:contentTypeScope="" ma:versionID="4900944c031bfee18989a92464d51235">
  <xsd:schema xmlns:xsd="http://www.w3.org/2001/XMLSchema" xmlns:xs="http://www.w3.org/2001/XMLSchema" xmlns:p="http://schemas.microsoft.com/office/2006/metadata/properties" xmlns:ns3="ca36b9ab-de55-480c-a486-301518f49f08" xmlns:ns4="ae011457-d7e5-4020-b086-15bb40be3e25" targetNamespace="http://schemas.microsoft.com/office/2006/metadata/properties" ma:root="true" ma:fieldsID="a2c483cf2a2e231e8bd5b69130583aa5" ns3:_="" ns4:_="">
    <xsd:import namespace="ca36b9ab-de55-480c-a486-301518f49f08"/>
    <xsd:import namespace="ae011457-d7e5-4020-b086-15bb40be3e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36b9ab-de55-480c-a486-301518f49f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11457-d7e5-4020-b086-15bb40be3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6DA9D8-5AFF-4566-A696-2A7CCF1A4C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36b9ab-de55-480c-a486-301518f49f08"/>
    <ds:schemaRef ds:uri="ae011457-d7e5-4020-b086-15bb40be3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AE24C0-EAC3-4761-A39B-500D8DEEEE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61B1E0-2EDF-4049-9F48-0206C44F3965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ae011457-d7e5-4020-b086-15bb40be3e25"/>
    <ds:schemaRef ds:uri="ca36b9ab-de55-480c-a486-301518f49f0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6505</vt:lpstr>
      <vt:lpstr>6515</vt:lpstr>
      <vt:lpstr>6816</vt:lpstr>
      <vt:lpstr>6817</vt:lpstr>
      <vt:lpstr>6818</vt:lpstr>
      <vt:lpstr>6819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Eliangi Solís Moreta</cp:lastModifiedBy>
  <cp:lastPrinted>2022-05-11T19:34:47Z</cp:lastPrinted>
  <dcterms:created xsi:type="dcterms:W3CDTF">2021-03-22T15:50:10Z</dcterms:created>
  <dcterms:modified xsi:type="dcterms:W3CDTF">2022-10-19T18:51:45Z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0x010100DE4682001B4B4844B33EA7A4423DA4B3</vt:lpwstr>
  </property>
</Properties>
</file>