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ul.rosario\Desktop\"/>
    </mc:Choice>
  </mc:AlternateContent>
  <bookViews>
    <workbookView xWindow="0" yWindow="0" windowWidth="24000" windowHeight="9045"/>
  </bookViews>
  <sheets>
    <sheet name="6505" sheetId="1" r:id="rId1"/>
    <sheet name="6515" sheetId="2" r:id="rId2"/>
    <sheet name="6816" sheetId="3" r:id="rId3"/>
    <sheet name="6817" sheetId="4" r:id="rId4"/>
    <sheet name="6818" sheetId="5" r:id="rId5"/>
    <sheet name="6819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5" l="1"/>
  <c r="B45" i="2"/>
  <c r="B45" i="1"/>
  <c r="B43" i="6"/>
  <c r="I30" i="6"/>
  <c r="D30" i="6"/>
  <c r="F30" i="6" s="1"/>
  <c r="H30" i="6" s="1"/>
  <c r="J30" i="6" s="1"/>
  <c r="J29" i="6"/>
  <c r="I29" i="6"/>
  <c r="D29" i="6"/>
  <c r="I25" i="6"/>
  <c r="C16" i="6"/>
  <c r="C15" i="6"/>
  <c r="C14" i="6"/>
  <c r="B43" i="5" l="1"/>
  <c r="I30" i="5"/>
  <c r="D30" i="5"/>
  <c r="F30" i="5" s="1"/>
  <c r="H30" i="5" s="1"/>
  <c r="J30" i="5" s="1"/>
  <c r="J29" i="5"/>
  <c r="I29" i="5"/>
  <c r="D29" i="5"/>
  <c r="I25" i="5"/>
  <c r="C16" i="5"/>
  <c r="C15" i="5"/>
  <c r="C14" i="5"/>
  <c r="I30" i="4" l="1"/>
  <c r="F30" i="4"/>
  <c r="H30" i="4" s="1"/>
  <c r="J30" i="4" s="1"/>
  <c r="D30" i="4"/>
  <c r="J29" i="4"/>
  <c r="I29" i="4"/>
  <c r="D29" i="4"/>
  <c r="I25" i="4"/>
  <c r="C16" i="4"/>
  <c r="C15" i="4"/>
  <c r="C14" i="4"/>
  <c r="I30" i="3" l="1"/>
  <c r="F30" i="3"/>
  <c r="H30" i="3" s="1"/>
  <c r="J30" i="3" s="1"/>
  <c r="J29" i="3"/>
  <c r="I29" i="3"/>
  <c r="I25" i="3"/>
  <c r="C16" i="3"/>
  <c r="C15" i="3"/>
  <c r="C14" i="3"/>
  <c r="I30" i="2" l="1"/>
  <c r="F30" i="2"/>
  <c r="H30" i="2" s="1"/>
  <c r="J30" i="2" s="1"/>
  <c r="J29" i="2"/>
  <c r="I29" i="2"/>
  <c r="I25" i="2"/>
  <c r="C16" i="2"/>
  <c r="C15" i="2"/>
  <c r="C14" i="2"/>
  <c r="F30" i="1" l="1"/>
  <c r="H30" i="1" s="1"/>
  <c r="J30" i="1" l="1"/>
  <c r="I30" i="1"/>
  <c r="J29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<sst xmlns="http://schemas.openxmlformats.org/spreadsheetml/2006/main" count="445" uniqueCount="110">
  <si>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</si>
  <si>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</si>
  <si>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</si>
  <si>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</si>
  <si>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</si>
  <si>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</si>
  <si>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</si>
  <si>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</si>
  <si>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</si>
  <si>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</si>
  <si>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</si>
  <si>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</si>
  <si>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</si>
  <si>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</si>
  <si>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</si>
  <si>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</si>
  <si>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</si>
  <si>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</si>
  <si>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</si>
  <si>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</si>
  <si>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</si>
  <si>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</si>
  <si>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</si>
  <si>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</si>
  <si>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</si>
  <si>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</si>
  <si>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</si>
  <si>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</si>
  <si>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</si>
  <si>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</si>
  <si>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</si>
  <si>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</si>
  <si>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</si>
  <si>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</si>
  <si>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</si>
  <si>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</si>
  <si>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</si>
  <si>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</si>
  <si>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</si>
  <si>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</si>
  <si>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</si>
  <si>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</si>
  <si>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</si>
  <si>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</si>
  <si>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</si>
  <si>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</si>
  <si>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</si>
  <si>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</si>
  <si>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</si>
  <si>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</si>
  <si>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</si>
  <si>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</si>
  <si>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</si>
  <si>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</si>
  <si>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</si>
  <si>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</si>
  <si>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</si>
  <si>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</si>
  <si>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</si>
  <si>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</si>
  <si>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</si>
  <si>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</si>
  <si>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</si>
  <si>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</si>
  <si>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</si>
  <si>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</si>
  <si>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</si>
  <si>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6505-Personas fisicas y juridicas reciben de otorgamientos de concesiones de exploración y explotación Minera.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</si>
  <si>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</si>
  <si>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</si>
  <si>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Se otorgaron un total de 8 Resoluciones de exploración minera, correspondiente al trimestre enero - marzo 2022.</t>
  </si>
  <si>
    <t xml:space="preserve">La desviación se debió a que la Dirección Jurídica durante el primer trimestre del 2022 completó el proceso de los expedientes correspondientes a las solicitudes del 2021.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</si>
  <si>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</si>
  <si>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</si>
  <si>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</si>
  <si>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</si>
  <si>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</si>
  <si>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</si>
  <si>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>6816.- Personas Fisicas y juridicas reciben fiscalizaciones de concesiones de exploraciones y explotaciones mineras.</t>
  </si>
  <si>
    <t xml:space="preserve">Cantidad de fiscalizaciones a concesiones de exploración y  explotación minera y/o plantas de beneficio realizadas. </t>
  </si>
  <si>
    <t xml:space="preserve">Con la aprobación del Plan de Fiscalización, y las coordinaciones correspondientes para los trabajos de campo según la programación definida, el Viceministerio de Minas juntamente con la Dirección General de Minería, durante el período 
enero-marzo 2022, realizó 36 fiscalizaciones mineras aplicando el Protocolo diseñado para la finalidad.
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</si>
  <si>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</si>
  <si>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</si>
  <si>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</si>
  <si>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</si>
  <si>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</si>
  <si>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Informes de visitas.</t>
  </si>
  <si>
    <t>6817.- Empresas públicas y privadas reciben fiscalizaciones de las infraestructuras energéticas.</t>
  </si>
  <si>
    <t>Se realizaran las fiscalizaciones a las infraestructuras  para validar el cumplimiento de las mismas.</t>
  </si>
  <si>
    <t xml:space="preserve">Esta actividad consiste en inspecionar las ejecutorias de los planes de mantenimiento realizados a las infraestruturas energéticas. Para el trimestre enero - marzo 2022 se realizaron 10 visitas a infraestructuras energéticas, según lo programado. 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</si>
  <si>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</si>
  <si>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</si>
  <si>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</si>
  <si>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>6818.-Comunidades rurales y urbanas reciben acciones para el desearrollo energetico.</t>
  </si>
  <si>
    <t xml:space="preserve">Cantidad de comunidades electrificadas. </t>
  </si>
  <si>
    <t>6818.- Comunidades rurales y urbanas reciben acciones para el desarrollo energetico.</t>
  </si>
  <si>
    <t xml:space="preserve">Electrificar a comunidades rurales y urbanas sin acceso a electricidad. </t>
  </si>
  <si>
    <t xml:space="preserve">Durante el trimestre enero - marzo 2022 se electrificaron 8 comunidades en el territorio nacional.  </t>
  </si>
  <si>
    <t xml:space="preserve">Barrick Gold fue competente de electrificar las comunidades restantes. </t>
  </si>
  <si>
    <t>Regulacion y desarrollo energetico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</si>
  <si>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</si>
  <si>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</si>
  <si>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</si>
  <si>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</si>
  <si>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>6819.-Personas fisicas y juridicas reciben formacion para el uso, desarrollo y ahorro de la energia.</t>
  </si>
  <si>
    <t xml:space="preserve">Durante el trimestre enero - marzo 2022,  se logró impactar a 736 personas de los centros educativos que participaron. </t>
  </si>
  <si>
    <t>6515-. Adquisición de nuevos datos de líneas sísmicas 2D de alta definición (5,000 kms.) en cuencas costa afuera en el sur y el norte del país.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</si>
  <si>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</si>
  <si>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</si>
  <si>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21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</si>
</sst>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4" fontId="25" fillId="0" borderId="39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>
      <calculatedColumnFormula>Tabla1[[#This Row],[Financiera
(B)]]/4</calculatedColumnFormula>
    </tableColumn>
    <tableColumn id="5" name="Física _x000a_(E)" dataDxfId="78"/>
    <tableColumn id="6" name="Financiera _x000a_ (F)" dataDxfId="77">
      <calculatedColumnFormula>Tabla1[[#This Row],[Financiera
(D)]]</calculatedColumnFormula>
    </tableColumn>
    <tableColumn id="7" name="Física _x000a_(%)_x000a_ G=E/C" dataDxfId="76" dataCellStyle="Porcentaje">
      <calculatedColumnFormula>IF(G29&gt;0,G29/C29,0)</calculatedColumnFormula>
    </tableColumn>
    <tableColumn id="8" name="Financiero _x000a_(%) _x000a_H=F/D" dataDxfId="7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>
      <calculatedColumnFormula>Tabla13[[#This Row],[Financiera
(B)]]/4</calculatedColumnFormula>
    </tableColumn>
    <tableColumn id="5" name="Física _x000a_(E)" dataDxfId="63"/>
    <tableColumn id="6" name="Financiera _x000a_ (F)" dataDxfId="62">
      <calculatedColumnFormula>Tabla13[[#This Row],[Financiera
(D)]]</calculatedColumnFormula>
    </tableColumn>
    <tableColumn id="7" name="Física _x000a_(%)_x000a_ G=E/C" dataDxfId="61" dataCellStyle="Porcentaje">
      <calculatedColumnFormula>IF(G29&gt;0,G29/C29,0)</calculatedColumnFormula>
    </tableColumn>
    <tableColumn id="8" name="Financiero _x000a_(%) _x000a_H=F/D" dataDxfId="6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>
      <calculatedColumnFormula>Tabla14[[#This Row],[Financiera
(B)]]/4</calculatedColumnFormula>
    </tableColumn>
    <tableColumn id="5" name="Física _x000a_(E)" dataDxfId="48"/>
    <tableColumn id="6" name="Financiera _x000a_ (F)" dataDxfId="47">
      <calculatedColumnFormula>Tabla14[[#This Row],[Financiera
(D)]]</calculatedColumnFormula>
    </tableColumn>
    <tableColumn id="7" name="Física _x000a_(%)_x000a_ G=E/C" dataDxfId="46" dataCellStyle="Porcentaje">
      <calculatedColumnFormula>IF(G29&gt;0,G29/C29,0)</calculatedColumnFormula>
    </tableColumn>
    <tableColumn id="8" name="Financiero _x000a_(%) _x000a_H=F/D" dataDxfId="4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5" displayName="Tabla15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>
      <calculatedColumnFormula>+C25</calculatedColumnFormula>
    </tableColumn>
    <tableColumn id="9" name="Física_x000a_(C)" dataDxfId="35"/>
    <tableColumn id="10" name="Financiera_x000a_(D)" dataDxfId="34">
      <calculatedColumnFormula>Tabla15[[#This Row],[Financiera
(B)]]/4</calculatedColumnFormula>
    </tableColumn>
    <tableColumn id="5" name="Física _x000a_(E)" dataDxfId="33"/>
    <tableColumn id="6" name="Financiera _x000a_ (F)" dataDxfId="32">
      <calculatedColumnFormula>Tabla15[[#This Row],[Financiera
(D)]]</calculatedColumnFormula>
    </tableColumn>
    <tableColumn id="7" name="Física _x000a_(%)_x000a_ G=E/C" dataDxfId="31" dataCellStyle="Porcentaje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6" displayName="Tabla16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>
      <calculatedColumnFormula>+C25</calculatedColumnFormula>
    </tableColumn>
    <tableColumn id="9" name="Física_x000a_(C)" dataDxfId="20"/>
    <tableColumn id="10" name="Financiera_x000a_(D)" dataDxfId="19">
      <calculatedColumnFormula>Tabla16[[#This Row],[Financiera
(B)]]/4</calculatedColumnFormula>
    </tableColumn>
    <tableColumn id="5" name="Física _x000a_(E)" dataDxfId="18"/>
    <tableColumn id="6" name="Financiera _x000a_ (F)" dataDxfId="17">
      <calculatedColumnFormula>Tabla16[[#This Row],[Financiera
(D)]]</calculatedColumnFormula>
    </tableColumn>
    <tableColumn id="7" name="Física _x000a_(%)_x000a_ G=E/C" dataDxfId="16" dataCellStyle="Porcentaje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7" displayName="Tabla17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+C25</calculatedColumnFormula>
    </tableColumn>
    <tableColumn id="9" name="Física_x000a_(C)" dataDxfId="5"/>
    <tableColumn id="10" name="Financiera_x000a_(D)" dataDxfId="4">
      <calculatedColumnFormula>Tabla17[[#This Row],[Financiera
(B)]]/4</calculatedColumnFormula>
    </tableColumn>
    <tableColumn id="5" name="Física _x000a_(E)" dataDxfId="3"/>
    <tableColumn id="6" name="Financiera _x000a_ (F)" dataDxfId="2">
      <calculatedColumnFormula>Tabla17[[#This Row],[Financiera
(D)]]</calculatedColumnFormula>
    </tableColumn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M12" sqref="M12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1" t="s">
        <v>65</v>
      </c>
      <c r="C18" s="51"/>
      <c r="D18" s="51"/>
      <c r="E18" s="51"/>
      <c r="F18" s="51"/>
      <c r="G18" s="51"/>
      <c r="H18" s="51"/>
      <c r="I18" s="51"/>
      <c r="J18" s="52"/>
    </row>
    <row r="19" spans="1:11" ht="33" customHeight="1" x14ac:dyDescent="0.25">
      <c r="A19" s="9" t="s">
        <v>16</v>
      </c>
      <c r="B19" s="53" t="s">
        <v>66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69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129439123</v>
      </c>
      <c r="B25" s="64"/>
      <c r="C25" s="70">
        <v>129439123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67</v>
      </c>
      <c r="B29" s="35" t="s">
        <v>68</v>
      </c>
      <c r="C29" s="13">
        <v>12</v>
      </c>
      <c r="D29" s="14">
        <v>12439123</v>
      </c>
      <c r="E29" s="14">
        <v>3</v>
      </c>
      <c r="F29" s="14">
        <v>32359783</v>
      </c>
      <c r="G29" s="15">
        <v>2</v>
      </c>
      <c r="H29" s="14">
        <v>2073187.1666666667</v>
      </c>
      <c r="I29" s="16">
        <f>IF(G29&gt;0,G29/C29,0)</f>
        <v>0.16666666666666666</v>
      </c>
      <c r="J29" s="17">
        <f>IF(H29&gt;0,H29/D29,0)</f>
        <v>0.16666666666666669</v>
      </c>
    </row>
    <row r="30" spans="1:11" x14ac:dyDescent="0.25">
      <c r="A30" s="18"/>
      <c r="B30" s="19"/>
      <c r="C30" s="20"/>
      <c r="D30" s="21"/>
      <c r="E30" s="21"/>
      <c r="F30" s="21">
        <f>Tabla1[[#This Row],[Financiera
(B)]]/4</f>
        <v>0</v>
      </c>
      <c r="G30" s="22"/>
      <c r="H30" s="21">
        <f>Tabla1[[#This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67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66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70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71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129439123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2073187.1666666667</v>
      </c>
      <c r="G45" s="39" t="s">
        <v>63</v>
      </c>
      <c r="H45" s="39"/>
      <c r="I45" s="39"/>
    </row>
  </sheetData>
  <mergeCells count="50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32:J32"/>
    <mergeCell ref="A22:J22"/>
  </mergeCells>
  <phoneticPr fontId="23" type="noConversion"/>
  <dataValidations count="15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34:J34 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L12" sqref="L12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72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73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74</v>
      </c>
      <c r="C20" s="53"/>
      <c r="D20" s="53"/>
      <c r="E20" s="53"/>
      <c r="F20" s="53"/>
      <c r="G20" s="53"/>
      <c r="H20" s="53"/>
      <c r="I20" s="53"/>
      <c r="J20" s="54"/>
    </row>
    <row r="21" spans="1:11" ht="78" customHeight="1" x14ac:dyDescent="0.25">
      <c r="A21" s="9" t="s">
        <v>38</v>
      </c>
      <c r="B21" s="53" t="s">
        <v>75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358510122</v>
      </c>
      <c r="B25" s="64"/>
      <c r="C25" s="70">
        <v>358510122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106</v>
      </c>
      <c r="B29" s="35" t="s">
        <v>108</v>
      </c>
      <c r="C29" s="13">
        <v>1</v>
      </c>
      <c r="D29" s="14">
        <v>358510122</v>
      </c>
      <c r="E29" s="14">
        <v>0</v>
      </c>
      <c r="F29" s="14">
        <v>0</v>
      </c>
      <c r="G29" s="15">
        <v>0</v>
      </c>
      <c r="H29" s="36">
        <v>2292859.2599999998</v>
      </c>
      <c r="I29" s="16">
        <f>IF(G29&gt;0,G29/C29,0)</f>
        <v>0</v>
      </c>
      <c r="J29" s="17">
        <f>IF(H29&gt;0,H29/D29,0)</f>
        <v>6.3955216862747319E-3</v>
      </c>
    </row>
    <row r="30" spans="1:11" x14ac:dyDescent="0.25">
      <c r="A30" s="18"/>
      <c r="B30" s="19"/>
      <c r="C30" s="20"/>
      <c r="D30" s="21"/>
      <c r="E30" s="21"/>
      <c r="F30" s="21">
        <f>Tabla13[[#This Row],[Financiera
(B)]]/4</f>
        <v>0</v>
      </c>
      <c r="G30" s="22"/>
      <c r="H30" s="21">
        <f>Tabla13[[#This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>
        <v>6515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107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108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358510122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2292859.2599999998</v>
      </c>
      <c r="G45" s="39" t="s">
        <v>63</v>
      </c>
      <c r="H45" s="39"/>
      <c r="I45" s="39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 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M12" sqref="M12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76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77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69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4622499</v>
      </c>
      <c r="B25" s="64"/>
      <c r="C25" s="70">
        <v>4622499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78</v>
      </c>
      <c r="B29" s="35" t="s">
        <v>79</v>
      </c>
      <c r="C29" s="13">
        <v>76</v>
      </c>
      <c r="D29" s="14">
        <v>4622499</v>
      </c>
      <c r="E29" s="14">
        <v>19</v>
      </c>
      <c r="F29" s="14">
        <v>1155624</v>
      </c>
      <c r="G29" s="15">
        <v>23</v>
      </c>
      <c r="H29" s="14">
        <v>1398914.1710526315</v>
      </c>
      <c r="I29" s="16">
        <f>IF(G29&gt;0,G29/C29,0)</f>
        <v>0.30263157894736842</v>
      </c>
      <c r="J29" s="17">
        <f>IF(H29&gt;0,H29/D29,0)</f>
        <v>0.30263157894736842</v>
      </c>
    </row>
    <row r="30" spans="1:11" x14ac:dyDescent="0.25">
      <c r="A30" s="18"/>
      <c r="B30" s="19"/>
      <c r="C30" s="20"/>
      <c r="D30" s="21"/>
      <c r="E30" s="21"/>
      <c r="F30" s="21">
        <f>Tabla14[[#This Row],[Financiera
(B)]]/4</f>
        <v>0</v>
      </c>
      <c r="G30" s="22"/>
      <c r="H30" s="21">
        <f>Tabla14[[#This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78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77</v>
      </c>
      <c r="C34" s="53"/>
      <c r="D34" s="53"/>
      <c r="E34" s="53"/>
      <c r="F34" s="53"/>
      <c r="G34" s="53"/>
      <c r="H34" s="53"/>
      <c r="I34" s="53"/>
      <c r="J34" s="54"/>
    </row>
    <row r="35" spans="1:11" ht="62.25" customHeight="1" x14ac:dyDescent="0.25">
      <c r="A35" s="23" t="s">
        <v>32</v>
      </c>
      <c r="B35" s="53" t="s">
        <v>80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4622499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L13" sqref="L13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81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82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83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84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38420564</v>
      </c>
      <c r="B25" s="64"/>
      <c r="C25" s="70">
        <v>38420564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85</v>
      </c>
      <c r="B29" s="35" t="s">
        <v>86</v>
      </c>
      <c r="C29" s="13">
        <v>50</v>
      </c>
      <c r="D29" s="14">
        <f t="shared" ref="D29:D30" si="0">+C25</f>
        <v>38420564</v>
      </c>
      <c r="E29" s="14">
        <v>15</v>
      </c>
      <c r="F29" s="14">
        <v>11302570</v>
      </c>
      <c r="G29" s="15">
        <v>15</v>
      </c>
      <c r="H29" s="14">
        <v>11526169.200000001</v>
      </c>
      <c r="I29" s="16">
        <f>IF(G29&gt;0,G29/C29,0)</f>
        <v>0.3</v>
      </c>
      <c r="J29" s="17">
        <f>IF(H29&gt;0,H29/D29,0)</f>
        <v>0.30000000000000004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Tabla15[[#This Row],[Financiera
(B)]]/4</f>
        <v>0</v>
      </c>
      <c r="G30" s="22"/>
      <c r="H30" s="21">
        <f>Tabla15[[#This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87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88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89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v>38420564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K11" sqref="K11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90</v>
      </c>
      <c r="C18" s="53"/>
      <c r="D18" s="53"/>
      <c r="E18" s="53"/>
      <c r="F18" s="53"/>
      <c r="G18" s="53"/>
      <c r="H18" s="53"/>
      <c r="I18" s="53"/>
      <c r="J18" s="54"/>
    </row>
    <row r="19" spans="1:11" ht="33" customHeight="1" x14ac:dyDescent="0.25">
      <c r="A19" s="9" t="s">
        <v>16</v>
      </c>
      <c r="B19" s="53" t="s">
        <v>91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74.25" customHeight="1" x14ac:dyDescent="0.25">
      <c r="A21" s="9" t="s">
        <v>38</v>
      </c>
      <c r="B21" s="53" t="s">
        <v>92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640058936</v>
      </c>
      <c r="B25" s="64"/>
      <c r="C25" s="70">
        <v>640058936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93</v>
      </c>
      <c r="B29" s="35" t="s">
        <v>94</v>
      </c>
      <c r="C29" s="13">
        <v>30</v>
      </c>
      <c r="D29" s="14">
        <f t="shared" ref="D29:D30" si="0">+C25</f>
        <v>640058936</v>
      </c>
      <c r="E29" s="14">
        <v>0</v>
      </c>
      <c r="F29" s="14">
        <v>150514734</v>
      </c>
      <c r="G29" s="15">
        <v>24</v>
      </c>
      <c r="H29" s="14">
        <v>512047148.80000001</v>
      </c>
      <c r="I29" s="16">
        <f>IF(G29&gt;0,G29/C29,0)</f>
        <v>0.8</v>
      </c>
      <c r="J29" s="17">
        <f>IF(H29&gt;0,H29/D29,0)</f>
        <v>0.8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Tabla16[[#This Row],[Financiera
(B)]]/4</f>
        <v>0</v>
      </c>
      <c r="G30" s="22"/>
      <c r="H30" s="21">
        <f>Tabla16[[#This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95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23" t="s">
        <v>31</v>
      </c>
      <c r="B34" s="53" t="s">
        <v>96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97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 t="s">
        <v>98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f>+A25</f>
        <v>640058936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>
        <f>+H29</f>
        <v>512047148.80000001</v>
      </c>
      <c r="G45" s="39" t="s">
        <v>63</v>
      </c>
      <c r="H45" s="39"/>
      <c r="I45" s="39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M10" sqref="M10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52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0"/>
      <c r="F2" s="80"/>
      <c r="G2" s="80"/>
      <c r="H2" s="81"/>
      <c r="I2" s="2" t="s">
        <v>2</v>
      </c>
      <c r="J2" s="3" t="s">
        <v>3</v>
      </c>
      <c r="K2" s="1"/>
    </row>
    <row r="3" spans="1:11" ht="24.75" thickBot="1" x14ac:dyDescent="0.3">
      <c r="A3" s="26"/>
      <c r="B3" s="82" t="s">
        <v>4</v>
      </c>
      <c r="C3" s="83"/>
      <c r="D3" s="82"/>
      <c r="E3" s="83"/>
      <c r="F3" s="83"/>
      <c r="G3" s="83"/>
      <c r="H3" s="84"/>
      <c r="I3" s="30" t="s">
        <v>109</v>
      </c>
      <c r="J3" s="31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4" t="s">
        <v>7</v>
      </c>
      <c r="B8" s="89" t="s">
        <v>53</v>
      </c>
      <c r="C8" s="90"/>
      <c r="D8" s="90"/>
      <c r="E8" s="90"/>
      <c r="F8" s="90"/>
      <c r="G8" s="90"/>
      <c r="H8" s="90"/>
      <c r="I8" s="90"/>
      <c r="J8" s="91"/>
      <c r="K8" s="1"/>
    </row>
    <row r="9" spans="1:11" ht="15" customHeight="1" x14ac:dyDescent="0.25">
      <c r="A9" s="27" t="s">
        <v>36</v>
      </c>
      <c r="B9" s="89" t="s">
        <v>54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7" t="s">
        <v>37</v>
      </c>
      <c r="B10" s="89" t="s">
        <v>55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44.25" customHeight="1" x14ac:dyDescent="0.25">
      <c r="A11" s="4" t="s">
        <v>8</v>
      </c>
      <c r="B11" s="53" t="s">
        <v>57</v>
      </c>
      <c r="C11" s="92"/>
      <c r="D11" s="92"/>
      <c r="E11" s="92"/>
      <c r="F11" s="92"/>
      <c r="G11" s="92"/>
      <c r="H11" s="92"/>
      <c r="I11" s="92"/>
      <c r="J11" s="93"/>
    </row>
    <row r="12" spans="1:11" ht="49.5" customHeight="1" x14ac:dyDescent="0.25">
      <c r="A12" s="4" t="s">
        <v>9</v>
      </c>
      <c r="B12" s="53" t="s">
        <v>56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3.5</v>
      </c>
      <c r="C15" s="37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59</v>
      </c>
      <c r="C16" s="50" t="str">
        <f>IFERROR(VLOOKUP(B16,'[1]Validacion datos'!D8:E64,2,FALSE),"")</f>
        <v>Consolidar un entorno adecuado que incentive la inversión para el desarrollo sostenible del sector minero</v>
      </c>
      <c r="D16" s="50"/>
      <c r="E16" s="50"/>
      <c r="F16" s="50"/>
      <c r="G16" s="50"/>
      <c r="H16" s="50"/>
      <c r="I16" s="50"/>
      <c r="J16" s="50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4" t="s">
        <v>15</v>
      </c>
      <c r="B18" s="53" t="s">
        <v>99</v>
      </c>
      <c r="C18" s="53"/>
      <c r="D18" s="53"/>
      <c r="E18" s="53"/>
      <c r="F18" s="53"/>
      <c r="G18" s="53"/>
      <c r="H18" s="53"/>
      <c r="I18" s="53"/>
      <c r="J18" s="54"/>
    </row>
    <row r="19" spans="1:11" ht="55.5" customHeight="1" x14ac:dyDescent="0.25">
      <c r="A19" s="9" t="s">
        <v>16</v>
      </c>
      <c r="B19" s="53" t="s">
        <v>100</v>
      </c>
      <c r="C19" s="53"/>
      <c r="D19" s="53"/>
      <c r="E19" s="53"/>
      <c r="F19" s="53"/>
      <c r="G19" s="53"/>
      <c r="H19" s="53"/>
      <c r="I19" s="53"/>
      <c r="J19" s="54"/>
    </row>
    <row r="20" spans="1:11" ht="34.5" customHeight="1" x14ac:dyDescent="0.25">
      <c r="A20" s="9" t="s">
        <v>17</v>
      </c>
      <c r="B20" s="53" t="s">
        <v>58</v>
      </c>
      <c r="C20" s="53"/>
      <c r="D20" s="53"/>
      <c r="E20" s="53"/>
      <c r="F20" s="53"/>
      <c r="G20" s="53"/>
      <c r="H20" s="53"/>
      <c r="I20" s="53"/>
      <c r="J20" s="54"/>
    </row>
    <row r="21" spans="1:11" ht="60" customHeight="1" x14ac:dyDescent="0.25">
      <c r="A21" s="9" t="s">
        <v>38</v>
      </c>
      <c r="B21" s="53" t="s">
        <v>101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63">
        <v>8443194</v>
      </c>
      <c r="B25" s="64"/>
      <c r="C25" s="70">
        <v>8443194</v>
      </c>
      <c r="D25" s="71"/>
      <c r="E25" s="72"/>
      <c r="F25" s="70"/>
      <c r="G25" s="71"/>
      <c r="H25" s="72"/>
      <c r="I25" s="65">
        <f>IF(G25&gt;0,G25/C25,0)</f>
        <v>0</v>
      </c>
      <c r="J25" s="66"/>
    </row>
    <row r="26" spans="1:11" ht="15.75" x14ac:dyDescent="0.25">
      <c r="A26" s="55" t="s">
        <v>24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1" x14ac:dyDescent="0.25">
      <c r="A27" s="5"/>
      <c r="B27"/>
      <c r="C27" s="67" t="s">
        <v>51</v>
      </c>
      <c r="D27" s="68"/>
      <c r="E27" s="67" t="s">
        <v>49</v>
      </c>
      <c r="F27" s="68"/>
      <c r="G27" s="67" t="s">
        <v>50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102</v>
      </c>
      <c r="B29" s="35" t="s">
        <v>103</v>
      </c>
      <c r="C29" s="13">
        <v>41</v>
      </c>
      <c r="D29" s="14">
        <f t="shared" ref="D29:D30" si="0">+C25</f>
        <v>8443194</v>
      </c>
      <c r="E29" s="14">
        <v>10</v>
      </c>
      <c r="F29" s="14">
        <v>2110798</v>
      </c>
      <c r="G29" s="15">
        <v>11</v>
      </c>
      <c r="H29" s="14">
        <v>2265247.1707317075</v>
      </c>
      <c r="I29" s="16">
        <f>IF(G29&gt;0,G29/C29,0)</f>
        <v>0.26829268292682928</v>
      </c>
      <c r="J29" s="17">
        <f>IF(H29&gt;0,H29/D29,0)</f>
        <v>0.26829268292682928</v>
      </c>
    </row>
    <row r="30" spans="1:11" x14ac:dyDescent="0.25">
      <c r="A30" s="18"/>
      <c r="B30" s="19"/>
      <c r="C30" s="20"/>
      <c r="D30" s="21">
        <f t="shared" si="0"/>
        <v>0</v>
      </c>
      <c r="E30" s="21"/>
      <c r="F30" s="21">
        <f>Tabla17[[#This Row],[Financiera
(B)]]/4</f>
        <v>0</v>
      </c>
      <c r="G30" s="22"/>
      <c r="H30" s="21">
        <f>Tabla17[[#This Row],[Financiera
(D)]]</f>
        <v>0</v>
      </c>
      <c r="I30" s="16">
        <f>IF(G30&gt;0,G30/C30,0)</f>
        <v>0</v>
      </c>
      <c r="J30" s="17">
        <f>IF(H30&gt;0,H30/D30,0)</f>
        <v>0</v>
      </c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55" t="s">
        <v>29</v>
      </c>
      <c r="B32" s="56"/>
      <c r="C32" s="56"/>
      <c r="D32" s="56"/>
      <c r="E32" s="56"/>
      <c r="F32" s="56"/>
      <c r="G32" s="56"/>
      <c r="H32" s="56"/>
      <c r="I32" s="56"/>
      <c r="J32" s="57"/>
      <c r="K32" s="1"/>
    </row>
    <row r="33" spans="1:11" x14ac:dyDescent="0.25">
      <c r="A33" s="23" t="s">
        <v>30</v>
      </c>
      <c r="B33" s="53" t="s">
        <v>104</v>
      </c>
      <c r="C33" s="53"/>
      <c r="D33" s="53"/>
      <c r="E33" s="53"/>
      <c r="F33" s="53"/>
      <c r="G33" s="53"/>
      <c r="H33" s="53"/>
      <c r="I33" s="53"/>
      <c r="J33" s="54"/>
    </row>
    <row r="34" spans="1:11" ht="48" customHeight="1" x14ac:dyDescent="0.25">
      <c r="A34" s="23" t="s">
        <v>31</v>
      </c>
      <c r="B34" s="53" t="s">
        <v>100</v>
      </c>
      <c r="C34" s="53"/>
      <c r="D34" s="53"/>
      <c r="E34" s="53"/>
      <c r="F34" s="53"/>
      <c r="G34" s="53"/>
      <c r="H34" s="53"/>
      <c r="I34" s="53"/>
      <c r="J34" s="54"/>
    </row>
    <row r="35" spans="1:11" ht="42.75" customHeight="1" x14ac:dyDescent="0.25">
      <c r="A35" s="23" t="s">
        <v>32</v>
      </c>
      <c r="B35" s="53" t="s">
        <v>105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3" t="s">
        <v>33</v>
      </c>
      <c r="B36" s="53"/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43" t="s">
        <v>35</v>
      </c>
      <c r="B38" s="44"/>
      <c r="C38" s="44"/>
      <c r="D38" s="44"/>
      <c r="E38" s="44"/>
      <c r="F38" s="44"/>
      <c r="G38" s="44"/>
      <c r="H38" s="44"/>
      <c r="I38" s="44"/>
      <c r="J38" s="45"/>
      <c r="K38" s="1"/>
    </row>
    <row r="39" spans="1:11" ht="27.75" customHeight="1" x14ac:dyDescent="0.25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4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49"/>
    </row>
    <row r="43" spans="1:11" x14ac:dyDescent="0.25">
      <c r="A43" s="32" t="s">
        <v>60</v>
      </c>
      <c r="B43" s="33">
        <f>+A25</f>
        <v>8443194</v>
      </c>
    </row>
    <row r="44" spans="1:11" x14ac:dyDescent="0.25">
      <c r="A44" s="32" t="s">
        <v>62</v>
      </c>
      <c r="B44" s="33"/>
      <c r="G44" s="38" t="s">
        <v>61</v>
      </c>
      <c r="H44" s="38"/>
      <c r="I44" s="38"/>
    </row>
    <row r="45" spans="1:11" x14ac:dyDescent="0.25">
      <c r="A45" s="32" t="s">
        <v>64</v>
      </c>
      <c r="B45" s="33"/>
      <c r="G45" s="39" t="s">
        <v>63</v>
      </c>
      <c r="H45" s="39"/>
      <c r="I45" s="39"/>
    </row>
  </sheetData>
  <mergeCells count="50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38:J38"/>
    <mergeCell ref="A39:J39"/>
    <mergeCell ref="A41:J41"/>
    <mergeCell ref="G44:I44"/>
    <mergeCell ref="G45:I45"/>
  </mergeCells>
  <dataValidations count="15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34:J34 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6505</vt:lpstr>
      <vt:lpstr>6515</vt:lpstr>
      <vt:lpstr>6816</vt:lpstr>
      <vt:lpstr>6817</vt:lpstr>
      <vt:lpstr>6818</vt:lpstr>
      <vt:lpstr>6819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Paul Laudislao Rosario Almánzar</cp:lastModifiedBy>
  <cp:lastPrinted>2022-05-11T19:34:47Z</cp:lastPrinted>
  <dcterms:created xsi:type="dcterms:W3CDTF">2021-03-22T15:50:10Z</dcterms:created>
  <dcterms:modified xsi:type="dcterms:W3CDTF">2022-07-21T19:56:40Z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