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cila.peguero\Desktop\"/>
    </mc:Choice>
  </mc:AlternateContent>
  <xr:revisionPtr revIDLastSave="0" documentId="13_ncr:1_{526B4842-673C-492F-B45D-CD984095B4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505" sheetId="1" r:id="rId1"/>
    <sheet name="6515" sheetId="2" r:id="rId2"/>
    <sheet name="6816" sheetId="3" r:id="rId3"/>
    <sheet name="6817" sheetId="4" r:id="rId4"/>
    <sheet name="6818" sheetId="5" r:id="rId5"/>
    <sheet name="6819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5" l="1"/>
  <c r="I29" i="5"/>
  <c r="J29" i="4"/>
  <c r="I29" i="4"/>
  <c r="J29" i="6"/>
  <c r="I29" i="6"/>
  <c r="I30" i="6"/>
  <c r="I30" i="5"/>
  <c r="I30" i="4"/>
  <c r="J29" i="3"/>
  <c r="I29" i="3"/>
  <c r="I30" i="3"/>
  <c r="J29" i="2"/>
  <c r="I29" i="2"/>
  <c r="I30" i="2"/>
  <c r="J29" i="1"/>
  <c r="I29" i="1"/>
  <c r="I30" i="1"/>
  <c r="B45" i="5" l="1"/>
  <c r="B45" i="2"/>
  <c r="B45" i="1"/>
  <c r="B43" i="6"/>
  <c r="D30" i="6"/>
  <c r="F30" i="6" s="1"/>
  <c r="H30" i="6" s="1"/>
  <c r="J30" i="6" s="1"/>
  <c r="D29" i="6"/>
  <c r="I25" i="6"/>
  <c r="C16" i="6"/>
  <c r="C15" i="6"/>
  <c r="C14" i="6"/>
  <c r="B43" i="5" l="1"/>
  <c r="D30" i="5"/>
  <c r="F30" i="5" s="1"/>
  <c r="H30" i="5" s="1"/>
  <c r="J30" i="5" s="1"/>
  <c r="D29" i="5"/>
  <c r="I25" i="5"/>
  <c r="C16" i="5"/>
  <c r="C15" i="5"/>
  <c r="C14" i="5"/>
  <c r="D30" i="4" l="1"/>
  <c r="F30" i="4" s="1"/>
  <c r="H30" i="4" s="1"/>
  <c r="J30" i="4" s="1"/>
  <c r="D29" i="4"/>
  <c r="I25" i="4"/>
  <c r="C16" i="4"/>
  <c r="C15" i="4"/>
  <c r="C14" i="4"/>
  <c r="F30" i="3" l="1"/>
  <c r="H30" i="3" s="1"/>
  <c r="J30" i="3" s="1"/>
  <c r="I25" i="3"/>
  <c r="C16" i="3"/>
  <c r="C15" i="3"/>
  <c r="C14" i="3"/>
  <c r="F30" i="2" l="1"/>
  <c r="H30" i="2" s="1"/>
  <c r="J30" i="2" s="1"/>
  <c r="I25" i="2"/>
  <c r="C16" i="2"/>
  <c r="C15" i="2"/>
  <c r="C14" i="2"/>
  <c r="F30" i="1" l="1"/>
  <c r="H30" i="1" s="1"/>
  <c r="J30" i="1" s="1"/>
  <c r="I25" i="1" l="1"/>
  <c r="C16" i="1"/>
  <c r="C15" i="1"/>
  <c r="C14" i="1"/>
</calcChain>
</file>

<file path=xl/sharedStrings.xml><?xml version="1.0" encoding="utf-8"?>
<sst xmlns="http://schemas.openxmlformats.org/spreadsheetml/2006/main" count="443" uniqueCount="113">
  <si>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</si>
  <si>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</si>
  <si>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</si>
  <si>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</si>
  <si>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</si>
  <si>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</si>
  <si>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</si>
  <si>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</si>
  <si>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</si>
  <si>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</si>
  <si>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</si>
  <si>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</si>
  <si>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</si>
  <si>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</si>
  <si>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</si>
  <si>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</si>
  <si>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</si>
  <si>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</si>
  <si>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</si>
  <si>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</si>
  <si>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</si>
  <si>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</si>
  <si>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</si>
  <si>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</si>
  <si>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</si>
  <si>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</si>
  <si>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</si>
  <si>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</si>
  <si>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</si>
  <si>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</si>
  <si>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</si>
  <si>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</si>
  <si>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</si>
  <si>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</si>
  <si>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</si>
  <si>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</si>
  <si>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</si>
  <si>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</si>
  <si>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</si>
  <si>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</si>
  <si>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</si>
  <si>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</si>
  <si>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</si>
  <si>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</si>
  <si>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</si>
  <si>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</si>
  <si>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</si>
  <si>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</si>
  <si>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</si>
  <si>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</si>
  <si>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</si>
  <si>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</si>
  <si>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</si>
  <si>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</si>
  <si>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</si>
  <si>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</si>
  <si>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</si>
  <si>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</si>
  <si>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</si>
  <si>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</si>
  <si>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</si>
  <si>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</si>
  <si>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</si>
  <si>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</si>
  <si>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</si>
  <si>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</si>
  <si>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</si>
  <si>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6505-Personas fisicas y juridicas reciben de otorgamientos de concesiones de exploración y explotación Minera.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</si>
  <si>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</si>
  <si>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</si>
  <si>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</si>
  <si>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</si>
  <si>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</si>
  <si>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</si>
  <si>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</si>
  <si>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</si>
  <si>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>6816.- Personas Fisicas y juridicas reciben fiscalizaciones de concesiones de exploraciones y explotaciones mineras.</t>
  </si>
  <si>
    <t xml:space="preserve">Cantidad de fiscalizaciones a concesiones de exploración y  explotación minera y/o plantas de beneficio realizadas. 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</si>
  <si>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</si>
  <si>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</si>
  <si>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</si>
  <si>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</si>
  <si>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</si>
  <si>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Informes de visitas.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</si>
  <si>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</si>
  <si>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</si>
  <si>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</si>
  <si>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</si>
  <si>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</si>
  <si>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>6818.-Comunidades rurales y urbanas reciben acciones para el desearrollo energetico.</t>
  </si>
  <si>
    <t xml:space="preserve">Cantidad de comunidades electrificadas. </t>
  </si>
  <si>
    <t>6818.- Comunidades rurales y urbanas reciben acciones para el desarrollo energetico.</t>
  </si>
  <si>
    <t xml:space="preserve">Electrificar a comunidades rurales y urbanas sin acceso a electricidad. </t>
  </si>
  <si>
    <t>Regulacion y desarrollo energetico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</si>
  <si>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</si>
  <si>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</si>
  <si>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</si>
  <si>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</si>
  <si>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6819.-Personas fisicas y juridicas reciben formacion para el uso, desarrollo y ahorro de la energia.</t>
  </si>
  <si>
    <t>6515-. Adquisición de nuevos datos de líneas sísmicas 2D de alta definición (5,000 kms.) en cuencas costa afuera en el sur y el norte del país.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</si>
  <si>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</si>
  <si>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</si>
  <si>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Se otorgaron un total de 8 Resoluciones de exploración minera, correspondiente al trimestre octubre - diciembre 2022.</t>
  </si>
  <si>
    <t>Esta actividad consiste en inspecionar las ejecutorias de los planes de mantenimiento realizados a las infraestruturas energéticas. Para el trimestre octubre-diciembre 2022 se realizaron 12 visitas a infraestructuras energéticas.</t>
  </si>
  <si>
    <t xml:space="preserve">Con la aprobación del Plan de Fiscalización, y las coordinaciones correspondientes para los trabajos de campo según la programación definida, el Viceministerio de Minas juntamente con la Dirección General de Minería, durante el período 
octubre-diciembre 2022, realizó 24 fiscalizaciones mineras aplicando el Protocolo diseñado para la finalidad.
</t>
  </si>
  <si>
    <t>Durante el trimestre octubre - diciembre 2022 se concluyó la electrificación de 1 comunidad y se preparon los informes de avance de 20 proyectos de acuerdo con lo programado.</t>
  </si>
  <si>
    <t xml:space="preserve">Durante el trimestre octubre-diciembre 2022,  se logró impactar a 528 personas de los centros educativos que participaron. </t>
  </si>
  <si>
    <t>La desviación financiera se debió a que gran parte del dinero se mantuvo en preventivo y el resto se ejecucto por la actividad central.</t>
  </si>
  <si>
    <t>La desviación fisica se debió a que la Dirección Jurídica durante el último trimestre del 2022 completó el proceso de los expedientes que se habían iniciado en trimestres anteriores. Mientras que la desviación financiera se debio a que se quedaron en preventivos y no se pudo ejecutar por el corto tiempo.</t>
  </si>
  <si>
    <t xml:space="preserve">En la medida que se otorgan concesiones de exploración y explotación minera, la unidad responsable va ejecutando las fiscalizaciones correspondientes que en principio no estaban programadas. La desviación financiera se debio a que se ejecutaron por la actividad central y algunos insumos se quedaron en preventivos. </t>
  </si>
  <si>
    <t xml:space="preserve">La desviación financiera se debio a que se ejecuto por la actividad central. </t>
  </si>
  <si>
    <t xml:space="preserve">Se desarrollaron mas actividades debido al interes mostrado por otras instituciones con fines educativos. Mientras que la desviación financiera se debio a que se ejecuto por la actividad central. </t>
  </si>
  <si>
    <t xml:space="preserve">La desviación física se debió a que el área ejecutante aprovecho la ruta programada para realizar 2 fiscalizaciones adicionales. La desviación financiera se debió a que se realizó una modificación presupuestaria.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</si>
</sst>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4" fontId="25" fillId="0" borderId="39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89" dataDxfId="87" headerRowBorderDxfId="88" tableBorderDxfId="86" totalsRowBorderDxfId="85">
  <tableColumns count="10">
    <tableColumn id="1" xr3:uid="{00000000-0010-0000-0000-000001000000}" name="Producto" dataDxfId="84"/>
    <tableColumn id="2" xr3:uid="{00000000-0010-0000-0000-000002000000}" name="Indicador" dataDxfId="83"/>
    <tableColumn id="3" xr3:uid="{00000000-0010-0000-0000-000003000000}" name="Física_x000a_(A)" dataDxfId="82"/>
    <tableColumn id="4" xr3:uid="{00000000-0010-0000-0000-000004000000}" name="Financiera_x000a_(B)" dataDxfId="81"/>
    <tableColumn id="9" xr3:uid="{00000000-0010-0000-0000-000009000000}" name="Física_x000a_(C)" dataDxfId="80"/>
    <tableColumn id="10" xr3:uid="{00000000-0010-0000-0000-00000A000000}" name="Financiera_x000a_(D)" dataDxfId="79">
      <calculatedColumnFormula>Tabla1[[#This Row],[Financiera
(B)]]/4</calculatedColumnFormula>
    </tableColumn>
    <tableColumn id="5" xr3:uid="{00000000-0010-0000-0000-000005000000}" name="Física _x000a_(E)" dataDxfId="78"/>
    <tableColumn id="6" xr3:uid="{00000000-0010-0000-0000-000006000000}" name="Financiera _x000a_ (F)" dataDxfId="77">
      <calculatedColumnFormula>Tabla1[[#This Row],[Financiera
(D)]]</calculatedColumnFormula>
    </tableColumn>
    <tableColumn id="7" xr3:uid="{00000000-0010-0000-0000-000007000000}" name="Física _x000a_(%)_x000a_ G=E/C" dataDxfId="76" dataCellStyle="Porcentaje">
      <calculatedColumnFormula>IF(G29&gt;0,G29/E29,0)</calculatedColumnFormula>
    </tableColumn>
    <tableColumn id="8" xr3:uid="{00000000-0010-0000-0000-000008000000}" name="Financiero _x000a_(%) _x000a_H=F/D" dataDxfId="7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30" totalsRowShown="0" headerRowDxfId="74" dataDxfId="72" headerRowBorderDxfId="73" tableBorderDxfId="71" totalsRowBorderDxfId="70">
  <tableColumns count="10">
    <tableColumn id="1" xr3:uid="{00000000-0010-0000-0100-000001000000}" name="Producto" dataDxfId="69"/>
    <tableColumn id="2" xr3:uid="{00000000-0010-0000-0100-000002000000}" name="Indicador" dataDxfId="68"/>
    <tableColumn id="3" xr3:uid="{00000000-0010-0000-0100-000003000000}" name="Física_x000a_(A)" dataDxfId="67"/>
    <tableColumn id="4" xr3:uid="{00000000-0010-0000-0100-000004000000}" name="Financiera_x000a_(B)" dataDxfId="66"/>
    <tableColumn id="9" xr3:uid="{00000000-0010-0000-0100-000009000000}" name="Física_x000a_(C)" dataDxfId="65"/>
    <tableColumn id="10" xr3:uid="{00000000-0010-0000-0100-00000A000000}" name="Financiera_x000a_(D)" dataDxfId="64">
      <calculatedColumnFormula>Tabla13[[#This Row],[Financiera
(B)]]/4</calculatedColumnFormula>
    </tableColumn>
    <tableColumn id="5" xr3:uid="{00000000-0010-0000-0100-000005000000}" name="Física _x000a_(E)" dataDxfId="63"/>
    <tableColumn id="6" xr3:uid="{00000000-0010-0000-0100-000006000000}" name="Financiera _x000a_ (F)" dataDxfId="62">
      <calculatedColumnFormula>Tabla13[[#This Row],[Financiera
(D)]]</calculatedColumnFormula>
    </tableColumn>
    <tableColumn id="7" xr3:uid="{00000000-0010-0000-0100-000007000000}" name="Física _x000a_(%)_x000a_ G=E/C" dataDxfId="61" dataCellStyle="Porcentaje">
      <calculatedColumnFormula>IF(G29&gt;0,G29/E29,0)</calculatedColumnFormula>
    </tableColumn>
    <tableColumn id="8" xr3:uid="{00000000-0010-0000-0100-000008000000}" name="Financiero _x000a_(%) _x000a_H=F/D" dataDxfId="60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30" totalsRowShown="0" headerRowDxfId="59" dataDxfId="57" headerRowBorderDxfId="58" tableBorderDxfId="56" totalsRowBorderDxfId="55">
  <tableColumns count="10">
    <tableColumn id="1" xr3:uid="{00000000-0010-0000-0200-000001000000}" name="Producto" dataDxfId="54"/>
    <tableColumn id="2" xr3:uid="{00000000-0010-0000-0200-000002000000}" name="Indicador" dataDxfId="53"/>
    <tableColumn id="3" xr3:uid="{00000000-0010-0000-0200-000003000000}" name="Física_x000a_(A)" dataDxfId="52"/>
    <tableColumn id="4" xr3:uid="{00000000-0010-0000-0200-000004000000}" name="Financiera_x000a_(B)" dataDxfId="51"/>
    <tableColumn id="9" xr3:uid="{00000000-0010-0000-0200-000009000000}" name="Física_x000a_(C)" dataDxfId="50"/>
    <tableColumn id="10" xr3:uid="{00000000-0010-0000-0200-00000A000000}" name="Financiera_x000a_(D)" dataDxfId="49">
      <calculatedColumnFormula>Tabla14[[#This Row],[Financiera
(B)]]/4</calculatedColumnFormula>
    </tableColumn>
    <tableColumn id="5" xr3:uid="{00000000-0010-0000-0200-000005000000}" name="Física _x000a_(E)" dataDxfId="48"/>
    <tableColumn id="6" xr3:uid="{00000000-0010-0000-0200-000006000000}" name="Financiera _x000a_ (F)" dataDxfId="47">
      <calculatedColumnFormula>Tabla14[[#This Row],[Financiera
(D)]]</calculatedColumnFormula>
    </tableColumn>
    <tableColumn id="7" xr3:uid="{00000000-0010-0000-0200-000007000000}" name="Física _x000a_(%)_x000a_ G=E/C" dataDxfId="46" dataCellStyle="Porcentaje">
      <calculatedColumnFormula>IF(G29&gt;0,G29/E29,0)</calculatedColumnFormula>
    </tableColumn>
    <tableColumn id="8" xr3:uid="{00000000-0010-0000-0200-000008000000}" name="Financiero _x000a_(%) _x000a_H=F/D" dataDxfId="4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5" displayName="Tabla15" ref="A28:J30" totalsRowShown="0" headerRowDxfId="44" dataDxfId="42" headerRowBorderDxfId="43" tableBorderDxfId="41" totalsRowBorderDxfId="40">
  <tableColumns count="10">
    <tableColumn id="1" xr3:uid="{00000000-0010-0000-0300-000001000000}" name="Producto" dataDxfId="39"/>
    <tableColumn id="2" xr3:uid="{00000000-0010-0000-0300-000002000000}" name="Indicador" dataDxfId="38"/>
    <tableColumn id="3" xr3:uid="{00000000-0010-0000-0300-000003000000}" name="Física_x000a_(A)" dataDxfId="37"/>
    <tableColumn id="4" xr3:uid="{00000000-0010-0000-0300-000004000000}" name="Financiera_x000a_(B)" dataDxfId="36">
      <calculatedColumnFormula>+C25</calculatedColumnFormula>
    </tableColumn>
    <tableColumn id="9" xr3:uid="{00000000-0010-0000-0300-000009000000}" name="Física_x000a_(C)" dataDxfId="35"/>
    <tableColumn id="10" xr3:uid="{00000000-0010-0000-0300-00000A000000}" name="Financiera_x000a_(D)" dataDxfId="34">
      <calculatedColumnFormula>Tabla15[[#This Row],[Financiera
(B)]]/4</calculatedColumnFormula>
    </tableColumn>
    <tableColumn id="5" xr3:uid="{00000000-0010-0000-0300-000005000000}" name="Física _x000a_(E)" dataDxfId="33"/>
    <tableColumn id="6" xr3:uid="{00000000-0010-0000-0300-000006000000}" name="Financiera _x000a_ (F)" dataDxfId="32">
      <calculatedColumnFormula>Tabla15[[#This Row],[Financiera
(D)]]</calculatedColumnFormula>
    </tableColumn>
    <tableColumn id="7" xr3:uid="{00000000-0010-0000-0300-000007000000}" name="Física _x000a_(%)_x000a_ G=E/C" dataDxfId="31" dataCellStyle="Porcentaje">
      <calculatedColumnFormula>IF(G29&gt;0,G29/E29,0)</calculatedColumnFormula>
    </tableColumn>
    <tableColumn id="8" xr3:uid="{00000000-0010-0000-0300-000008000000}" name="Financiero _x000a_(%) _x000a_H=F/D" dataDxfId="30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6" displayName="Tabla16" ref="A28:J30" totalsRowShown="0" headerRowDxfId="29" dataDxfId="27" headerRowBorderDxfId="28" tableBorderDxfId="26" totalsRowBorderDxfId="25">
  <tableColumns count="10">
    <tableColumn id="1" xr3:uid="{00000000-0010-0000-0400-000001000000}" name="Producto" dataDxfId="24"/>
    <tableColumn id="2" xr3:uid="{00000000-0010-0000-0400-000002000000}" name="Indicador" dataDxfId="23"/>
    <tableColumn id="3" xr3:uid="{00000000-0010-0000-0400-000003000000}" name="Física_x000a_(A)" dataDxfId="22"/>
    <tableColumn id="4" xr3:uid="{00000000-0010-0000-0400-000004000000}" name="Financiera_x000a_(B)" dataDxfId="21">
      <calculatedColumnFormula>+C25</calculatedColumnFormula>
    </tableColumn>
    <tableColumn id="9" xr3:uid="{00000000-0010-0000-0400-000009000000}" name="Física_x000a_(C)" dataDxfId="20"/>
    <tableColumn id="10" xr3:uid="{00000000-0010-0000-0400-00000A000000}" name="Financiera_x000a_(D)" dataDxfId="19">
      <calculatedColumnFormula>Tabla16[[#This Row],[Financiera
(B)]]/4</calculatedColumnFormula>
    </tableColumn>
    <tableColumn id="5" xr3:uid="{00000000-0010-0000-0400-000005000000}" name="Física _x000a_(E)" dataDxfId="18"/>
    <tableColumn id="6" xr3:uid="{00000000-0010-0000-0400-000006000000}" name="Financiera _x000a_ (F)" dataDxfId="17">
      <calculatedColumnFormula>Tabla16[[#This Row],[Financiera
(D)]]</calculatedColumnFormula>
    </tableColumn>
    <tableColumn id="7" xr3:uid="{00000000-0010-0000-0400-000007000000}" name="Física _x000a_(%)_x000a_ G=E/C" dataDxfId="16" dataCellStyle="Porcentaje">
      <calculatedColumnFormula>IF(G29&gt;0,G29/E29,0)</calculatedColumnFormula>
    </tableColumn>
    <tableColumn id="8" xr3:uid="{00000000-0010-0000-0400-000008000000}" name="Financiero _x000a_(%) _x000a_H=F/D" dataDxfId="1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7" displayName="Tabla17" ref="A28:J30" totalsRowShown="0" headerRowDxfId="14" dataDxfId="12" headerRowBorderDxfId="13" tableBorderDxfId="11" totalsRowBorderDxfId="10">
  <tableColumns count="10">
    <tableColumn id="1" xr3:uid="{00000000-0010-0000-0500-000001000000}" name="Producto" dataDxfId="9"/>
    <tableColumn id="2" xr3:uid="{00000000-0010-0000-0500-000002000000}" name="Indicador" dataDxfId="8"/>
    <tableColumn id="3" xr3:uid="{00000000-0010-0000-0500-000003000000}" name="Física_x000a_(A)" dataDxfId="7"/>
    <tableColumn id="4" xr3:uid="{00000000-0010-0000-0500-000004000000}" name="Financiera_x000a_(B)" dataDxfId="6">
      <calculatedColumnFormula>+C25</calculatedColumnFormula>
    </tableColumn>
    <tableColumn id="9" xr3:uid="{00000000-0010-0000-0500-000009000000}" name="Física_x000a_(C)" dataDxfId="5"/>
    <tableColumn id="10" xr3:uid="{00000000-0010-0000-0500-00000A000000}" name="Financiera_x000a_(D)" dataDxfId="4">
      <calculatedColumnFormula>Tabla17[[#This Row],[Financiera
(B)]]/4</calculatedColumnFormula>
    </tableColumn>
    <tableColumn id="5" xr3:uid="{00000000-0010-0000-0500-000005000000}" name="Física _x000a_(E)" dataDxfId="3"/>
    <tableColumn id="6" xr3:uid="{00000000-0010-0000-0500-000006000000}" name="Financiera _x000a_ (F)" dataDxfId="2">
      <calculatedColumnFormula>Tabla17[[#This Row],[Financiera
(D)]]</calculatedColumnFormula>
    </tableColumn>
    <tableColumn id="7" xr3:uid="{00000000-0010-0000-0500-000007000000}" name="Física _x000a_(%)_x000a_ G=E/C" dataDxfId="1" dataCellStyle="Porcentaje">
      <calculatedColumnFormula>IF(G29&gt;0,G29/E29,0)</calculatedColumnFormula>
    </tableColumn>
    <tableColumn id="8" xr3:uid="{00000000-0010-0000-05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workbookViewId="0">
      <selection activeCell="D3" sqref="D3:H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1" t="s">
        <v>65</v>
      </c>
      <c r="C18" s="51"/>
      <c r="D18" s="51"/>
      <c r="E18" s="51"/>
      <c r="F18" s="51"/>
      <c r="G18" s="51"/>
      <c r="H18" s="51"/>
      <c r="I18" s="51"/>
      <c r="J18" s="52"/>
    </row>
    <row r="19" spans="1:11" ht="33" customHeight="1" x14ac:dyDescent="0.25">
      <c r="A19" s="9" t="s">
        <v>16</v>
      </c>
      <c r="B19" s="53" t="s">
        <v>66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69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129439123</v>
      </c>
      <c r="B25" s="64"/>
      <c r="C25" s="70">
        <v>129439123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67</v>
      </c>
      <c r="B29" s="35" t="s">
        <v>68</v>
      </c>
      <c r="C29" s="13">
        <v>12</v>
      </c>
      <c r="D29" s="14">
        <v>129439123</v>
      </c>
      <c r="E29" s="14">
        <v>3</v>
      </c>
      <c r="F29" s="14">
        <v>32359780</v>
      </c>
      <c r="G29" s="15">
        <v>8</v>
      </c>
      <c r="H29" s="14">
        <v>28358179.329999998</v>
      </c>
      <c r="I29" s="16">
        <f t="shared" ref="I29:I30" si="0">IF(G29&gt;0,G29/E29,0)</f>
        <v>2.6666666666666665</v>
      </c>
      <c r="J29" s="17">
        <f t="shared" ref="J29:J30" si="1">IF(H29&gt;0,H29/F29,0)</f>
        <v>0.87634030052120249</v>
      </c>
    </row>
    <row r="30" spans="1:11" x14ac:dyDescent="0.25">
      <c r="A30" s="18"/>
      <c r="B30" s="19"/>
      <c r="C30" s="20"/>
      <c r="D30" s="21"/>
      <c r="E30" s="21"/>
      <c r="F30" s="21">
        <f>Tabla1[[#This Row],[Financiera
(B)]]/4</f>
        <v>0</v>
      </c>
      <c r="G30" s="22"/>
      <c r="H30" s="21">
        <f>Tabla1[[#This Row],[Financiera
(D)]]</f>
        <v>0</v>
      </c>
      <c r="I30" s="16">
        <f t="shared" si="0"/>
        <v>0</v>
      </c>
      <c r="J30" s="17">
        <f t="shared" si="1"/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67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66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102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108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129439123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28358179.329999998</v>
      </c>
      <c r="G45" s="39" t="s">
        <v>63</v>
      </c>
      <c r="H45" s="39"/>
      <c r="I45" s="39"/>
    </row>
  </sheetData>
  <sheetProtection password="C65B" sheet="1" objects="1" scenarios="1"/>
  <mergeCells count="50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</mergeCells>
  <phoneticPr fontId="23" type="noConversion"/>
  <dataValidations count="15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34:J34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A29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70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71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72</v>
      </c>
      <c r="C20" s="53"/>
      <c r="D20" s="53"/>
      <c r="E20" s="53"/>
      <c r="F20" s="53"/>
      <c r="G20" s="53"/>
      <c r="H20" s="53"/>
      <c r="I20" s="53"/>
      <c r="J20" s="54"/>
    </row>
    <row r="21" spans="1:11" ht="78" customHeight="1" x14ac:dyDescent="0.25">
      <c r="A21" s="9" t="s">
        <v>38</v>
      </c>
      <c r="B21" s="53" t="s">
        <v>73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358510122</v>
      </c>
      <c r="B25" s="64"/>
      <c r="C25" s="70">
        <v>358510122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99</v>
      </c>
      <c r="B29" s="35" t="s">
        <v>101</v>
      </c>
      <c r="C29" s="13">
        <v>1</v>
      </c>
      <c r="D29" s="14">
        <v>358510122</v>
      </c>
      <c r="E29" s="14">
        <v>1</v>
      </c>
      <c r="F29" s="14">
        <v>92127530</v>
      </c>
      <c r="G29" s="15">
        <v>1</v>
      </c>
      <c r="H29" s="36">
        <v>2338497.2599999998</v>
      </c>
      <c r="I29" s="16">
        <f t="shared" ref="I29:I30" si="0">IF(G29&gt;0,G29/E29,0)</f>
        <v>1</v>
      </c>
      <c r="J29" s="17">
        <f t="shared" ref="J29:J30" si="1">IF(H29&gt;0,H29/F29,0)</f>
        <v>2.5383262310408189E-2</v>
      </c>
    </row>
    <row r="30" spans="1:11" x14ac:dyDescent="0.25">
      <c r="A30" s="18"/>
      <c r="B30" s="19"/>
      <c r="C30" s="20"/>
      <c r="D30" s="21"/>
      <c r="E30" s="21"/>
      <c r="F30" s="21">
        <f>Tabla13[[#This Row],[Financiera
(B)]]/4</f>
        <v>0</v>
      </c>
      <c r="G30" s="22"/>
      <c r="H30" s="21">
        <f>Tabla13[[#This Row],[Financiera
(D)]]</f>
        <v>0</v>
      </c>
      <c r="I30" s="16">
        <f t="shared" si="0"/>
        <v>0</v>
      </c>
      <c r="J30" s="17">
        <f t="shared" si="1"/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>
        <v>6515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100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101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107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358510122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2338497.2599999998</v>
      </c>
      <c r="G45" s="39" t="s">
        <v>63</v>
      </c>
      <c r="H45" s="39"/>
      <c r="I45" s="39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3:J33" xr:uid="{00000000-0002-0000-0100-000003000000}"/>
    <dataValidation allowBlank="1" showInputMessage="1" showErrorMessage="1" prompt="1. Describir lo plasmado en el presupuesto_x000a_2. Describir lo alcanzado en términos financieros y de producción " sqref="B35:J35" xr:uid="{00000000-0002-0000-0100-000004000000}"/>
    <dataValidation allowBlank="1" showInputMessage="1" showErrorMessage="1" prompt="De existir desvío, explicar razones." sqref="B36:J36" xr:uid="{00000000-0002-0000-0100-000005000000}"/>
    <dataValidation allowBlank="1" showInputMessage="1" showErrorMessage="1" prompt="Oportunidades de mejora identificadas" sqref="A39:J40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4:J34 B19:J19" xr:uid="{00000000-0002-0000-0100-000008000000}"/>
    <dataValidation allowBlank="1" showInputMessage="1" showErrorMessage="1" prompt="Nombre de cada producto" sqref="A28:A30" xr:uid="{00000000-0002-0000-0100-000009000000}"/>
    <dataValidation allowBlank="1" showInputMessage="1" showErrorMessage="1" prompt="Nombre del indicador" sqref="B28:B30" xr:uid="{00000000-0002-0000-0100-00000A000000}"/>
    <dataValidation allowBlank="1" showInputMessage="1" showErrorMessage="1" prompt="Meta anual del indicador" sqref="C28:C30 E28" xr:uid="{00000000-0002-0000-0100-00000B000000}"/>
    <dataValidation allowBlank="1" showInputMessage="1" showErrorMessage="1" prompt="Monto presupuestado para el producto" sqref="D28:D30 E29:F30 F28" xr:uid="{00000000-0002-0000-0100-00000C000000}"/>
    <dataValidation allowBlank="1" showInputMessage="1" showErrorMessage="1" prompt="Meta alcanzada en el trimestre" sqref="G28:G30" xr:uid="{00000000-0002-0000-0100-00000D000000}"/>
    <dataValidation allowBlank="1" showInputMessage="1" showErrorMessage="1" prompt="Monto ejecutado en el trimestre" sqref="H28 H30" xr:uid="{00000000-0002-0000-01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74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75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69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4622499</v>
      </c>
      <c r="B25" s="64"/>
      <c r="C25" s="70">
        <v>4622499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76</v>
      </c>
      <c r="B29" s="35" t="s">
        <v>77</v>
      </c>
      <c r="C29" s="13">
        <v>76</v>
      </c>
      <c r="D29" s="14">
        <v>4622499</v>
      </c>
      <c r="E29" s="14">
        <v>19</v>
      </c>
      <c r="F29" s="14">
        <v>1155624</v>
      </c>
      <c r="G29" s="15">
        <v>24</v>
      </c>
      <c r="H29" s="14">
        <v>0</v>
      </c>
      <c r="I29" s="16">
        <f t="shared" ref="I29:I30" si="0">IF(G29&gt;0,G29/E29,0)</f>
        <v>1.263157894736842</v>
      </c>
      <c r="J29" s="17">
        <f t="shared" ref="J29:J30" si="1">IF(H29&gt;0,H29/F29,0)</f>
        <v>0</v>
      </c>
    </row>
    <row r="30" spans="1:11" x14ac:dyDescent="0.25">
      <c r="A30" s="18"/>
      <c r="B30" s="19"/>
      <c r="C30" s="20"/>
      <c r="D30" s="21"/>
      <c r="E30" s="21"/>
      <c r="F30" s="21">
        <f>Tabla14[[#This Row],[Financiera
(B)]]/4</f>
        <v>0</v>
      </c>
      <c r="G30" s="22"/>
      <c r="H30" s="21">
        <f>Tabla14[[#This Row],[Financiera
(D)]]</f>
        <v>0</v>
      </c>
      <c r="I30" s="16">
        <f t="shared" si="0"/>
        <v>0</v>
      </c>
      <c r="J30" s="17">
        <f t="shared" si="1"/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76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75</v>
      </c>
      <c r="C34" s="53"/>
      <c r="D34" s="53"/>
      <c r="E34" s="53"/>
      <c r="F34" s="53"/>
      <c r="G34" s="53"/>
      <c r="H34" s="53"/>
      <c r="I34" s="53"/>
      <c r="J34" s="54"/>
    </row>
    <row r="35" spans="1:11" ht="62.25" customHeight="1" x14ac:dyDescent="0.25">
      <c r="A35" s="23" t="s">
        <v>32</v>
      </c>
      <c r="B35" s="53" t="s">
        <v>104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109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4622499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3:J33" xr:uid="{00000000-0002-0000-0200-000003000000}"/>
    <dataValidation allowBlank="1" showInputMessage="1" showErrorMessage="1" prompt="1. Describir lo plasmado en el presupuesto_x000a_2. Describir lo alcanzado en términos financieros y de producción " sqref="B35:J35" xr:uid="{00000000-0002-0000-0200-000004000000}"/>
    <dataValidation allowBlank="1" showInputMessage="1" showErrorMessage="1" prompt="De existir desvío, explicar razones." sqref="B36:J36" xr:uid="{00000000-0002-0000-0200-000005000000}"/>
    <dataValidation allowBlank="1" showInputMessage="1" showErrorMessage="1" prompt="Oportunidades de mejora identificadas" sqref="A39:J40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4:J34 B19:J19" xr:uid="{00000000-0002-0000-0200-000008000000}"/>
    <dataValidation allowBlank="1" showInputMessage="1" showErrorMessage="1" prompt="Nombre de cada producto" sqref="A28:A30" xr:uid="{00000000-0002-0000-0200-000009000000}"/>
    <dataValidation allowBlank="1" showInputMessage="1" showErrorMessage="1" prompt="Nombre del indicador" sqref="B28:B30" xr:uid="{00000000-0002-0000-0200-00000A000000}"/>
    <dataValidation allowBlank="1" showInputMessage="1" showErrorMessage="1" prompt="Meta anual del indicador" sqref="C28:C30 E28" xr:uid="{00000000-0002-0000-0200-00000B000000}"/>
    <dataValidation allowBlank="1" showInputMessage="1" showErrorMessage="1" prompt="Monto presupuestado para el producto" sqref="D28:D30 E29:F30 F28" xr:uid="{00000000-0002-0000-0200-00000C000000}"/>
    <dataValidation allowBlank="1" showInputMessage="1" showErrorMessage="1" prompt="Meta alcanzada en el trimestre" sqref="G28:G30" xr:uid="{00000000-0002-0000-0200-00000D000000}"/>
    <dataValidation allowBlank="1" showInputMessage="1" showErrorMessage="1" prompt="Monto ejecutado en el trimestre" sqref="H28:H30" xr:uid="{00000000-0002-0000-02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topLeftCell="A30" workbookViewId="0">
      <selection activeCell="K40" sqref="K40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78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79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80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81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38420564</v>
      </c>
      <c r="B25" s="64"/>
      <c r="C25" s="70">
        <v>38420564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82</v>
      </c>
      <c r="B29" s="35" t="s">
        <v>83</v>
      </c>
      <c r="C29" s="13">
        <v>50</v>
      </c>
      <c r="D29" s="14">
        <f t="shared" ref="D29:D30" si="0">+C25</f>
        <v>38420564</v>
      </c>
      <c r="E29" s="14">
        <v>10</v>
      </c>
      <c r="F29" s="14">
        <v>11302570</v>
      </c>
      <c r="G29" s="15">
        <v>12</v>
      </c>
      <c r="H29" s="14">
        <v>11526169.200000001</v>
      </c>
      <c r="I29" s="16">
        <f>IF(G29&gt;0,G29/E29,0)</f>
        <v>1.2</v>
      </c>
      <c r="J29" s="17">
        <f>IF(H29&gt;0,H29/F29,0)</f>
        <v>1.0197830404943302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Tabla15[[#This Row],[Financiera
(B)]]/4</f>
        <v>0</v>
      </c>
      <c r="G30" s="22"/>
      <c r="H30" s="21">
        <f>Tabla15[[#This Row],[Financiera
(D)]]</f>
        <v>0</v>
      </c>
      <c r="I30" s="16">
        <f t="shared" ref="I30" si="1">IF(G30&gt;0,G30/E30,0)</f>
        <v>0</v>
      </c>
      <c r="J30" s="17">
        <f t="shared" ref="J30" si="2">IF(H30&gt;0,H30/F30,0)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84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85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103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112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38420564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 xr:uid="{00000000-0002-0000-0300-000000000000}"/>
    <dataValidation allowBlank="1" showInputMessage="1" prompt="Nombre del capítulo" sqref="B8:J10" xr:uid="{00000000-0002-0000-0300-000001000000}"/>
    <dataValidation allowBlank="1" showInputMessage="1" showErrorMessage="1" prompt="¿A quién va dirigido el programa?, ¿qué característica tiene esta población que requiere ser beneficiada?" sqref="B20:J20" xr:uid="{00000000-0002-0000-0300-000002000000}"/>
    <dataValidation allowBlank="1" showInputMessage="1" showErrorMessage="1" prompt="Nombre del producto" sqref="B33:J33" xr:uid="{00000000-0002-0000-0300-000003000000}"/>
    <dataValidation allowBlank="1" showInputMessage="1" showErrorMessage="1" prompt="1. Describir lo plasmado en el presupuesto_x000a_2. Describir lo alcanzado en términos financieros y de producción " sqref="B35:J35" xr:uid="{00000000-0002-0000-0300-000004000000}"/>
    <dataValidation allowBlank="1" showInputMessage="1" showErrorMessage="1" prompt="De existir desvío, explicar razones." sqref="B36:J36" xr:uid="{00000000-0002-0000-0300-000005000000}"/>
    <dataValidation allowBlank="1" showInputMessage="1" showErrorMessage="1" prompt="Oportunidades de mejora identificadas" sqref="A39:J40" xr:uid="{00000000-0002-0000-0300-000006000000}"/>
    <dataValidation allowBlank="1" showInputMessage="1" showErrorMessage="1" prompt="Presupuesto del programa" sqref="A25:C25 F25" xr:uid="{00000000-0002-0000-0300-000007000000}"/>
    <dataValidation allowBlank="1" showInputMessage="1" showErrorMessage="1" prompt="¿En qué consiste el programa?" sqref="B34:J34 B19:J19" xr:uid="{00000000-0002-0000-0300-000008000000}"/>
    <dataValidation allowBlank="1" showInputMessage="1" showErrorMessage="1" prompt="Nombre de cada producto" sqref="A28:A30" xr:uid="{00000000-0002-0000-0300-000009000000}"/>
    <dataValidation allowBlank="1" showInputMessage="1" showErrorMessage="1" prompt="Nombre del indicador" sqref="B28:B30" xr:uid="{00000000-0002-0000-0300-00000A000000}"/>
    <dataValidation allowBlank="1" showInputMessage="1" showErrorMessage="1" prompt="Meta anual del indicador" sqref="C28:C30 E28" xr:uid="{00000000-0002-0000-0300-00000B000000}"/>
    <dataValidation allowBlank="1" showInputMessage="1" showErrorMessage="1" prompt="Monto presupuestado para el producto" sqref="D28:D30 E29:F30 F28" xr:uid="{00000000-0002-0000-0300-00000C000000}"/>
    <dataValidation allowBlank="1" showInputMessage="1" showErrorMessage="1" prompt="Meta alcanzada en el trimestre" sqref="G28:G30" xr:uid="{00000000-0002-0000-0300-00000D000000}"/>
    <dataValidation allowBlank="1" showInputMessage="1" showErrorMessage="1" prompt="Monto ejecutado en el trimestre" sqref="H28:H30" xr:uid="{00000000-0002-0000-03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topLeftCell="A27" workbookViewId="0">
      <selection activeCell="M35" sqref="M3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86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87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74.25" customHeight="1" x14ac:dyDescent="0.25">
      <c r="A21" s="9" t="s">
        <v>38</v>
      </c>
      <c r="B21" s="53" t="s">
        <v>88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640058936</v>
      </c>
      <c r="B25" s="64"/>
      <c r="C25" s="70">
        <v>640058936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89</v>
      </c>
      <c r="B29" s="35" t="s">
        <v>90</v>
      </c>
      <c r="C29" s="13">
        <v>30</v>
      </c>
      <c r="D29" s="14">
        <f t="shared" ref="D29:D30" si="0">+C25</f>
        <v>640058936</v>
      </c>
      <c r="E29" s="14">
        <v>20</v>
      </c>
      <c r="F29" s="14">
        <v>160014734</v>
      </c>
      <c r="G29" s="15">
        <v>20</v>
      </c>
      <c r="H29" s="14">
        <v>61128531.240000002</v>
      </c>
      <c r="I29" s="16">
        <f>IF(G29&gt;0,G29/E29,0)</f>
        <v>1</v>
      </c>
      <c r="J29" s="17">
        <f>IF(H29&gt;0,H29/F29,0)</f>
        <v>0.38201814115442645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Tabla16[[#This Row],[Financiera
(B)]]/4</f>
        <v>0</v>
      </c>
      <c r="G30" s="22"/>
      <c r="H30" s="21">
        <f>Tabla16[[#This Row],[Financiera
(D)]]</f>
        <v>0</v>
      </c>
      <c r="I30" s="16">
        <f t="shared" ref="I30" si="1">IF(G30&gt;0,G30/E30,0)</f>
        <v>0</v>
      </c>
      <c r="J30" s="17">
        <f t="shared" ref="J30" si="2">IF(H30&gt;0,H30/F30,0)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91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92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105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110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f>+A25</f>
        <v>640058936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61128531.240000002</v>
      </c>
      <c r="G45" s="39" t="s">
        <v>63</v>
      </c>
      <c r="H45" s="39"/>
      <c r="I45" s="39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3:J33" xr:uid="{00000000-0002-0000-0400-000003000000}"/>
    <dataValidation allowBlank="1" showInputMessage="1" showErrorMessage="1" prompt="1. Describir lo plasmado en el presupuesto_x000a_2. Describir lo alcanzado en términos financieros y de producción " sqref="B35:J35" xr:uid="{00000000-0002-0000-0400-000004000000}"/>
    <dataValidation allowBlank="1" showInputMessage="1" showErrorMessage="1" prompt="De existir desvío, explicar razones." sqref="B36:J36" xr:uid="{00000000-0002-0000-0400-000005000000}"/>
    <dataValidation allowBlank="1" showInputMessage="1" showErrorMessage="1" prompt="Oportunidades de mejora identificadas" sqref="A39:J40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¿En qué consiste el programa?" sqref="B34:J34 B19:J19" xr:uid="{00000000-0002-0000-0400-000008000000}"/>
    <dataValidation allowBlank="1" showInputMessage="1" showErrorMessage="1" prompt="Nombre de cada producto" sqref="A28:A30" xr:uid="{00000000-0002-0000-0400-000009000000}"/>
    <dataValidation allowBlank="1" showInputMessage="1" showErrorMessage="1" prompt="Nombre del indicador" sqref="B28:B30" xr:uid="{00000000-0002-0000-0400-00000A000000}"/>
    <dataValidation allowBlank="1" showInputMessage="1" showErrorMessage="1" prompt="Meta anual del indicador" sqref="C28:C30 E28" xr:uid="{00000000-0002-0000-0400-00000B000000}"/>
    <dataValidation allowBlank="1" showInputMessage="1" showErrorMessage="1" prompt="Monto presupuestado para el producto" sqref="D28:D30 E29:F30 F28" xr:uid="{00000000-0002-0000-0400-00000C000000}"/>
    <dataValidation allowBlank="1" showInputMessage="1" showErrorMessage="1" prompt="Meta alcanzada en el trimestre" sqref="G28:G30" xr:uid="{00000000-0002-0000-0400-00000D000000}"/>
    <dataValidation allowBlank="1" showInputMessage="1" showErrorMessage="1" prompt="Monto ejecutado en el trimestre" sqref="H28:H30" xr:uid="{00000000-0002-0000-04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1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/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93</v>
      </c>
      <c r="C18" s="53"/>
      <c r="D18" s="53"/>
      <c r="E18" s="53"/>
      <c r="F18" s="53"/>
      <c r="G18" s="53"/>
      <c r="H18" s="53"/>
      <c r="I18" s="53"/>
      <c r="J18" s="54"/>
    </row>
    <row r="19" spans="1:11" ht="55.5" customHeight="1" x14ac:dyDescent="0.25">
      <c r="A19" s="9" t="s">
        <v>16</v>
      </c>
      <c r="B19" s="53" t="s">
        <v>94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95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8443194</v>
      </c>
      <c r="B25" s="64"/>
      <c r="C25" s="70">
        <v>8443194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96</v>
      </c>
      <c r="B29" s="35" t="s">
        <v>97</v>
      </c>
      <c r="C29" s="13">
        <v>41</v>
      </c>
      <c r="D29" s="14">
        <f t="shared" ref="D29:D30" si="0">+C25</f>
        <v>8443194</v>
      </c>
      <c r="E29" s="14">
        <v>9</v>
      </c>
      <c r="F29" s="14">
        <v>1256937</v>
      </c>
      <c r="G29" s="15">
        <v>12</v>
      </c>
      <c r="H29" s="14">
        <v>989217.81</v>
      </c>
      <c r="I29" s="16">
        <f t="shared" ref="I29:I30" si="1">IF(G29&gt;0,G29/E29,0)</f>
        <v>1.3333333333333333</v>
      </c>
      <c r="J29" s="17">
        <f t="shared" ref="J29:J30" si="2">IF(H29&gt;0,H29/F29,0)</f>
        <v>0.78700667575224537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Tabla17[[#This Row],[Financiera
(B)]]/4</f>
        <v>0</v>
      </c>
      <c r="G30" s="22"/>
      <c r="H30" s="21">
        <f>Tabla17[[#This Row],[Financiera
(D)]]</f>
        <v>0</v>
      </c>
      <c r="I30" s="16">
        <f t="shared" si="1"/>
        <v>0</v>
      </c>
      <c r="J30" s="17">
        <f t="shared" si="2"/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98</v>
      </c>
      <c r="C33" s="53"/>
      <c r="D33" s="53"/>
      <c r="E33" s="53"/>
      <c r="F33" s="53"/>
      <c r="G33" s="53"/>
      <c r="H33" s="53"/>
      <c r="I33" s="53"/>
      <c r="J33" s="54"/>
    </row>
    <row r="34" spans="1:11" ht="48" customHeight="1" x14ac:dyDescent="0.25">
      <c r="A34" s="23" t="s">
        <v>31</v>
      </c>
      <c r="B34" s="53" t="s">
        <v>94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106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111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f>+A25</f>
        <v>8443194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3:J33" xr:uid="{00000000-0002-0000-0500-000003000000}"/>
    <dataValidation allowBlank="1" showInputMessage="1" showErrorMessage="1" prompt="1. Describir lo plasmado en el presupuesto_x000a_2. Describir lo alcanzado en términos financieros y de producción " sqref="B35:J35" xr:uid="{00000000-0002-0000-0500-000004000000}"/>
    <dataValidation allowBlank="1" showInputMessage="1" showErrorMessage="1" prompt="De existir desvío, explicar razones." sqref="B36:J36" xr:uid="{00000000-0002-0000-0500-000005000000}"/>
    <dataValidation allowBlank="1" showInputMessage="1" showErrorMessage="1" prompt="Oportunidades de mejora identificadas" sqref="A39:J40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4:J34 B19:J19" xr:uid="{00000000-0002-0000-0500-000008000000}"/>
    <dataValidation allowBlank="1" showInputMessage="1" showErrorMessage="1" prompt="Nombre de cada producto" sqref="A28:A30" xr:uid="{00000000-0002-0000-0500-000009000000}"/>
    <dataValidation allowBlank="1" showInputMessage="1" showErrorMessage="1" prompt="Nombre del indicador" sqref="B28:B30" xr:uid="{00000000-0002-0000-0500-00000A000000}"/>
    <dataValidation allowBlank="1" showInputMessage="1" showErrorMessage="1" prompt="Meta anual del indicador" sqref="C28:C30 E28" xr:uid="{00000000-0002-0000-0500-00000B000000}"/>
    <dataValidation allowBlank="1" showInputMessage="1" showErrorMessage="1" prompt="Monto presupuestado para el producto" sqref="D28:D30 E29:F30 F28" xr:uid="{00000000-0002-0000-0500-00000C000000}"/>
    <dataValidation allowBlank="1" showInputMessage="1" showErrorMessage="1" prompt="Meta alcanzada en el trimestre" sqref="G28:G30" xr:uid="{00000000-0002-0000-0500-00000D000000}"/>
    <dataValidation allowBlank="1" showInputMessage="1" showErrorMessage="1" prompt="Monto ejecutado en el trimestre" sqref="H28:H30" xr:uid="{00000000-0002-0000-05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6505</vt:lpstr>
      <vt:lpstr>6515</vt:lpstr>
      <vt:lpstr>6816</vt:lpstr>
      <vt:lpstr>6817</vt:lpstr>
      <vt:lpstr>6818</vt:lpstr>
      <vt:lpstr>6819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Priccila Virginia Peguero Martínez</cp:lastModifiedBy>
  <cp:lastPrinted>2022-05-11T19:34:47Z</cp:lastPrinted>
  <dcterms:created xsi:type="dcterms:W3CDTF">2021-03-22T15:50:10Z</dcterms:created>
  <dcterms:modified xsi:type="dcterms:W3CDTF">2023-01-17T14:01:00Z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