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72.16.75.26\compartido\DPPP\Depto. PPP\2024\Informes de Monitoreos\PRIORIZADOS\T1\"/>
    </mc:Choice>
  </mc:AlternateContent>
  <xr:revisionPtr revIDLastSave="0" documentId="13_ncr:1_{41474C7B-EACE-4B76-BA53-5A3C652449F2}" xr6:coauthVersionLast="47" xr6:coauthVersionMax="47" xr10:uidLastSave="{00000000-0000-0000-0000-000000000000}"/>
  <bookViews>
    <workbookView xWindow="28680" yWindow="-120" windowWidth="29040" windowHeight="15840" xr2:uid="{00000000-000D-0000-FFFF-FFFF00000000}"/>
  </bookViews>
  <sheets>
    <sheet name="7706" sheetId="1" r:id="rId1"/>
    <sheet name="7707" sheetId="5" r:id="rId2"/>
    <sheet name="7708" sheetId="6" r:id="rId3"/>
    <sheet name="7709" sheetId="2" r:id="rId4"/>
    <sheet name="6816" sheetId="3" r:id="rId5"/>
    <sheet name="6817" sheetId="4" r:id="rId6"/>
    <sheet name="6819" sheetId="9" r:id="rId7"/>
  </sheets>
  <externalReferences>
    <externalReference r:id="rId8"/>
  </externalReferences>
  <definedNames>
    <definedName name="_xlnm.Print_Area" localSheetId="6">'6819'!$A$1:$J$44</definedName>
    <definedName name="_xlnm.Print_Area" localSheetId="0">'7706'!$A$1:$J$44</definedName>
    <definedName name="_xlnm.Print_Area" localSheetId="2">'7708'!$A$1:$J$45</definedName>
    <definedName name="_xlnm.Print_Area" localSheetId="3">'7709'!$A$1:$J$44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I25" i="9"/>
  <c r="I25" i="4"/>
  <c r="I25" i="3"/>
  <c r="I25" i="2"/>
  <c r="I25" i="6"/>
  <c r="I25" i="1"/>
  <c r="J29" i="1"/>
  <c r="B44" i="9" l="1"/>
  <c r="B43" i="9"/>
  <c r="B42" i="9"/>
  <c r="B44" i="4"/>
  <c r="B43" i="4"/>
  <c r="B42" i="4"/>
  <c r="B43" i="3"/>
  <c r="B42" i="3"/>
  <c r="B43" i="2"/>
  <c r="B42" i="2"/>
  <c r="B45" i="6"/>
  <c r="B44" i="6"/>
  <c r="B43" i="6"/>
  <c r="B44" i="5"/>
  <c r="B43" i="5"/>
  <c r="B43" i="1"/>
  <c r="B42" i="1"/>
  <c r="I29" i="5" l="1"/>
  <c r="I29" i="9"/>
  <c r="I29" i="1"/>
  <c r="J29" i="5"/>
  <c r="J29" i="2"/>
  <c r="C25" i="6" l="1"/>
  <c r="B44" i="3"/>
  <c r="B44" i="2"/>
  <c r="B44" i="1"/>
  <c r="J29" i="9"/>
  <c r="C16" i="9"/>
  <c r="C15" i="9"/>
  <c r="C14" i="9"/>
  <c r="J29" i="6" l="1"/>
  <c r="I29" i="6"/>
  <c r="J29" i="4"/>
  <c r="I29" i="4"/>
  <c r="J29" i="3"/>
  <c r="I29" i="3"/>
  <c r="I29" i="2"/>
  <c r="B42" i="5"/>
  <c r="C15" i="6" l="1"/>
  <c r="C16" i="6" l="1"/>
  <c r="C14" i="6"/>
  <c r="C15" i="5" l="1"/>
  <c r="C14" i="5"/>
  <c r="C16" i="4" l="1"/>
  <c r="C15" i="4"/>
  <c r="C14" i="4"/>
  <c r="C16" i="3" l="1"/>
  <c r="C15" i="3"/>
  <c r="C14" i="3"/>
  <c r="C15" i="2" l="1"/>
  <c r="C14" i="2"/>
  <c r="C16" i="1" l="1"/>
  <c r="C15" i="1"/>
  <c r="C14" i="1"/>
</calcChain>
</file>

<file path=xl/sharedStrings.xml><?xml version="1.0" encoding="utf-8"?>
<sst xmlns="http://schemas.openxmlformats.org/spreadsheetml/2006/main" count="535" uniqueCount="134">
  <si>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</si>
  <si>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</si>
  <si>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</si>
  <si>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</si>
  <si>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</si>
  <si>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</si>
  <si>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</si>
  <si>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</si>
  <si>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</si>
  <si>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</si>
  <si>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</si>
  <si>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</si>
  <si>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</si>
  <si>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</si>
  <si>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</si>
  <si>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</si>
  <si>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</si>
  <si>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</si>
  <si>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</si>
  <si>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</si>
  <si>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</si>
  <si>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</si>
  <si>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</si>
  <si>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</si>
  <si>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</si>
  <si>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</si>
  <si>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</si>
  <si>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</si>
  <si>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</si>
  <si>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</si>
  <si>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</si>
  <si>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</si>
  <si>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</si>
  <si>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</si>
  <si>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</si>
  <si>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</si>
  <si>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</si>
  <si>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</si>
  <si>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</si>
  <si>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</si>
  <si>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</si>
  <si>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</si>
  <si>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</si>
  <si>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</si>
  <si>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</si>
  <si>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</si>
  <si>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</si>
  <si>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</si>
  <si>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</si>
  <si>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</si>
  <si>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</si>
  <si>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</si>
  <si>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</si>
  <si>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0222-MINISTERIO DE ENERGIA Y MINAS</t>
  </si>
  <si>
    <t>01-MINISTERIO DE ENERGIA Y MINAS</t>
  </si>
  <si>
    <t>0001-MINISTERIO DE ENERGIA Y MINAS</t>
  </si>
  <si>
    <t>Ser una entidad de excelencia en la formulacion y ejecucion eficiente, responsable y transparente de politicas de desarrollo, para el 
integral y gestion sostenible de los recursos energeticos y mineros, en beneficios de las presentes y futuras generaciones de 
Dominicanos.</t>
  </si>
  <si>
    <t>Formular y administrar politicas para el aprovechamiento integral de los recursos energeticos y mineros de la Republica 
Dominicana, bajo criterios de transparencia y sostenibilidad ambiental.</t>
  </si>
  <si>
    <t>Personas fisicas y juridicas</t>
  </si>
  <si>
    <t>3.5.6</t>
  </si>
  <si>
    <t>Presupuesto aprobado  :</t>
  </si>
  <si>
    <t>Anabelle Reynoso Adolphus</t>
  </si>
  <si>
    <t>Presupuesto modificado :</t>
  </si>
  <si>
    <t>Directora de Planficación y Desarrollo</t>
  </si>
  <si>
    <t>Total devengado :</t>
  </si>
  <si>
    <t>Regulación, fiscalización y desarrollo de la minería metálica, no metálica y MAPE.</t>
  </si>
  <si>
    <t>Personas fisicas y juridicas reciben resoluciones de otorgamiento de concesiones mineras.</t>
  </si>
  <si>
    <t xml:space="preserve">Este programa esta vinculado al ODS 15: "Vida de ecosistemas terrestre", ya que incentiva a una consciencia creciente entre las empresas de que deben actuar rápido, para demostrar que han incorporado la sostenibilidad como un modelo de negocio para evitar perder oportunidades comerciales y financieras.  </t>
  </si>
  <si>
    <t>Regulacion y desarrollo de hidrocarburos</t>
  </si>
  <si>
    <t>Mejorar y actualizar la regulación en materia de exploración petrolera.</t>
  </si>
  <si>
    <t>Personas físicas y jurídicas</t>
  </si>
  <si>
    <t xml:space="preserve">Regulación, fiscalización  y desarrollo de la minería metálica , no metálica y MAPE. </t>
  </si>
  <si>
    <t xml:space="preserve">Personas fisicas y/o jurídicas reciben fiscalizaciones a las concesiones de exploración y explotación minera. </t>
  </si>
  <si>
    <t>Regulacion y desarrollo energético.</t>
  </si>
  <si>
    <t>Personas fisicas y jurídicas</t>
  </si>
  <si>
    <t xml:space="preserve">Este programa esta vinculado al ODS 7, "Energia asequible y no contaminante" el cual garantiza el acceso a: energía, segura, sostenible y moderna, y a prestar atención a otras fuentes energéticas seguras y limpias. </t>
  </si>
  <si>
    <t>6817.- Empresas públicas y privadas reciben fiscalizaciones de las infraestructuras energéticas.</t>
  </si>
  <si>
    <t>Se realizaran las fiscalizaciones a las infraestructuras  para validar el cumplimiento de las mismas.</t>
  </si>
  <si>
    <t>Regulación y desarrollo energético</t>
  </si>
  <si>
    <t xml:space="preserve">Sensibilizar el uso racional de la energía en instituciones públicas y privadas. </t>
  </si>
  <si>
    <t xml:space="preserve">Electrificar a comunidades rurales y urbanas sin acceso a electricidad. </t>
  </si>
  <si>
    <t>Regulacion y desarrollo energetico</t>
  </si>
  <si>
    <t xml:space="preserve">Este programa esta vinculado al ODS 7, "Energia asequible y no contaminante", el cual garantiza el acceso a: energía segura, sostenible y moderna, y a prestar atención a fuentes energéticas seguras y limpias, así como su promoción. </t>
  </si>
  <si>
    <t xml:space="preserve">Incrementar la información la información de las cuencas sedimentarias con potencial de explotación de hidrocarburos. </t>
  </si>
  <si>
    <t xml:space="preserve">Reporte de datos de líneas sísmicas adquiridas. </t>
  </si>
  <si>
    <t>7709-. Adquisición de nuevos datos de líneas sísmicas 2D de alta definición (5,000 kms.) en cuencas costa afuera en el sur y el norte del país.</t>
  </si>
  <si>
    <t>6816/002.- Personas Fisicas y juridicas reciben fiscalizaciones de concesiones de exploraciones y explotaciones mineras.</t>
  </si>
  <si>
    <t>Número de fiscalizaciones realizadas.</t>
  </si>
  <si>
    <t>7707.-Comunidades rurales y urbanas reciben acciones para el desearrollo energetico.</t>
  </si>
  <si>
    <t>Número de zonas intervenidas y desarrolladas.</t>
  </si>
  <si>
    <t>3.3.4</t>
  </si>
  <si>
    <t>Supervisar las instalaciones que utilicen fuentes radiactivas o equipos generadores de radiacio.</t>
  </si>
  <si>
    <t>Director Financiero</t>
  </si>
  <si>
    <t xml:space="preserve">Educar sobre las diferentes formas de generación de energía a partir de fuentes renovables, en cumplimiento con las metas de eficiencia y ahorro energético, usando como ejemplo las distintas estaciones temáticas del Parque Temático de Energía Renovable de la ciudad Juan Bosch.  </t>
  </si>
  <si>
    <t>Cantidad de actividades educativas de sensibilización sobre las diferentes formas de generación de energía a partir de fuentes renovables</t>
  </si>
  <si>
    <t>NO</t>
  </si>
  <si>
    <t>Durante el trimestre enero-marzo 2024,  se  realizó una (1) supervisión de institución que utiliza radiaciones ionizantes.</t>
  </si>
  <si>
    <t>Durante el periodo enero-marzo 2024, se realizaron diez (10) fiscalizaciones, con las evaluaciones para las mejoras y mantenimientos de las infraestructuras.</t>
  </si>
  <si>
    <t xml:space="preserve">Durante el trimestre enero-marzo,  se logró realizar once (11) talleres a  centros educativos y entidades publicas, capacitando a un total de trescientos cincuenta y ocho (358) personas impactadas. </t>
  </si>
  <si>
    <t>6819.- Personas Fisicas y juridicas  reciben formacion para el uso, desarrollo y ahorro de la energia.</t>
  </si>
  <si>
    <t>Meta fisica cumplida. El desvio financiero se debe a que se realizo una reprogramacion financiera, aumentando el presupuesto de este producto para contemplar las partidas de remuneraciones, aumentando asi la ejecucion financiera.</t>
  </si>
  <si>
    <t>Cantidad de Resoluciones aprobadas.</t>
  </si>
  <si>
    <t>7706-Personas fisicas y juridicas reciben autorizaciones para operaciones mineras según Ley 46-71.</t>
  </si>
  <si>
    <t>Durante el trimestre enero-marzo 2024, se aprobaron cinco (5) solicitudes de otorgamiento cumpliendo con la meta programada.</t>
  </si>
  <si>
    <t>La desviación financiera se debe a retrasos en la aprobación de modificaciones presupuestarias vinculadas a las actividades programadas para el primer trimestre.</t>
  </si>
  <si>
    <t>Devengado ejecutado :</t>
  </si>
  <si>
    <t>Meta fisica cumplida. La desviación financiera se debe a que la documentación que se debia de recibir por un organismo internacional para ejecutar el pago, no se recibio a tiempo, por lo que el pago se estara realizando en el segundo trimestre.</t>
  </si>
  <si>
    <t>7708-0002. Instituciones reciben regulación y desarrollo de la energía renovable, no renovable y nuclear.</t>
  </si>
  <si>
    <t>Instituciones supervisadas que utilicen radiación ionizante</t>
  </si>
  <si>
    <t>La programación fisica y financiera ene-mar/2024 no se pudo realizar, en vista de que esto se tiene contemplado desarrollarse a través de una empresa adjudicada, y la misma no ha podido ejecutar la firma del contrato, en vista de que esta es una empresa extranjera y requiere de documentos traducidos al español y apostillados por la DGCP (actualmente en proceso).</t>
  </si>
  <si>
    <t>Meta física completada. La desviacion financiera se produce debido a que se tiene comprometido 30,487,581.00 pendiente el proceso de devengado, pasando esto a ser ejecutado en el T2</t>
  </si>
  <si>
    <t xml:space="preserve">Durante el período  enero-marzo 2024, se realizaron un total de veinte (20) informes de fiscalizaciones mineras aplicando el Protocólo diseñado para la finalidad.
</t>
  </si>
  <si>
    <t>Meta fisica cumplida. El desvio financiero se debe a que los recursos que se tenian programado a ejecutarse en el T1, fueron reorientados y modificados para realizarse otras actividades, por lo que estos serán ejecutados en el T2.</t>
  </si>
  <si>
    <t>6817.- Empresas Públicas y privadas reciben fiscalizaciones de las infraestructuras energéticas</t>
  </si>
  <si>
    <t>La desviación financiera se produce en vista de que los procesos de adquisiciones programados, se iniciaron finalizando el mes de marzo, por lo que estos procesos no pudieron ser concluidos según la programación, contando actualmente con RD$5,426,774 en etapa de preventivo y compromiso.</t>
  </si>
  <si>
    <r>
      <t>Este programa esta vinculado a la Linea de Acción 3.2.2.1 de la END 2030: "</t>
    </r>
    <r>
      <rPr>
        <sz val="11"/>
        <color theme="1"/>
        <rFont val="Calibri"/>
        <family val="2"/>
        <scheme val="minor"/>
      </rPr>
      <t>Desarrollar una estrategia integrada de exploración petrolera de corto, mediano y largo plazo, coherente y sostenible, que permita determinar la factibilidad de la explotación, incluyendo la plataforma marina y asegurando la sostenibilidad ambiental",</t>
    </r>
    <r>
      <rPr>
        <i/>
        <sz val="11"/>
        <color theme="1"/>
        <rFont val="Calibri"/>
        <family val="2"/>
        <scheme val="minor"/>
      </rPr>
      <t xml:space="preserve"> y además al ODS 7, "Energia asequible y no contaminante" el cual garantiza el acceso a: energía, segura, sostenible y moderna, y a prestar atención a otras fuentes energéticas seguras y limpias. </t>
    </r>
  </si>
  <si>
    <t>7707.- Comunidades rurales y urbanas reciben acciones para el desarrollo energético.</t>
  </si>
  <si>
    <r>
      <rPr>
        <sz val="11"/>
        <color theme="1"/>
        <rFont val="Calibri"/>
        <family val="2"/>
        <scheme val="minor"/>
      </rPr>
      <t>Este programa esta vinculado al ODS 7, "</t>
    </r>
    <r>
      <rPr>
        <i/>
        <sz val="11"/>
        <color theme="1"/>
        <rFont val="Calibri"/>
        <family val="2"/>
        <scheme val="minor"/>
      </rPr>
      <t>Energia asequible y no contaminante", e</t>
    </r>
    <r>
      <rPr>
        <sz val="11"/>
        <color theme="1"/>
        <rFont val="Calibri"/>
        <family val="2"/>
        <scheme val="minor"/>
      </rPr>
      <t>l cual garantiza el acceso a: energía segura, sostenible y moderna, y a prestar atención a otras fuentes energéticas seguras y limpias</t>
    </r>
    <r>
      <rPr>
        <i/>
        <sz val="11"/>
        <color theme="1"/>
        <rFont val="Calibri"/>
        <family val="2"/>
        <scheme val="minor"/>
      </rPr>
      <t xml:space="preserve">, </t>
    </r>
    <r>
      <rPr>
        <sz val="11"/>
        <color theme="1"/>
        <rFont val="Calibri"/>
        <family val="2"/>
        <scheme val="minor"/>
      </rPr>
      <t xml:space="preserve">y al objetivo especifico de la END 3.2.1. que </t>
    </r>
    <r>
      <rPr>
        <i/>
        <sz val="11"/>
        <color theme="1"/>
        <rFont val="Calibri"/>
        <family val="2"/>
        <scheme val="minor"/>
      </rPr>
      <t xml:space="preserve">" Asegurar un suministro confiable de electricidad, a precios competitivos y en condiciones de sostenibilidad financiera y ambiental" </t>
    </r>
  </si>
  <si>
    <t>Supervisar las instalaciones que utilicen fuentes radiactivas o equipos generadores de radiación.</t>
  </si>
  <si>
    <t xml:space="preserve">Número de auditorías realizadas </t>
  </si>
  <si>
    <t>Esta actividad consiste en inspecionar las ejecutorias de los planes de mantenimiento realizados a las infraestruturas energéticas.</t>
  </si>
  <si>
    <t>onfirmar si estan los datos de pter</t>
  </si>
  <si>
    <r>
      <rPr>
        <sz val="11"/>
        <rFont val="Calibri"/>
        <family val="2"/>
        <scheme val="minor"/>
      </rPr>
      <t>Este programa esta vinculado al OD</t>
    </r>
    <r>
      <rPr>
        <i/>
        <sz val="11"/>
        <rFont val="Calibri"/>
        <family val="2"/>
        <scheme val="minor"/>
      </rPr>
      <t>S 8 "Trabajo Decente y crecimiento económico",</t>
    </r>
    <r>
      <rPr>
        <sz val="11"/>
        <rFont val="Calibri"/>
        <family val="2"/>
        <scheme val="minor"/>
      </rPr>
      <t xml:space="preserve"> y alineado al Objetivo Especifico 3.5.6. de la END correspondiente a </t>
    </r>
    <r>
      <rPr>
        <i/>
        <sz val="11"/>
        <rFont val="Calibri"/>
        <family val="2"/>
        <scheme val="minor"/>
      </rPr>
      <t>" Consolidar un entorno adecuado que incentive la inversion para el desarrollo sostenible del sector minero"</t>
    </r>
  </si>
  <si>
    <t>7706-Personas fisicas y juridicas reciben autorizaciones para operaciones mineras según ley 46-71.</t>
  </si>
  <si>
    <r>
      <rPr>
        <sz val="11"/>
        <rFont val="Calibri"/>
        <family val="2"/>
        <scheme val="minor"/>
      </rPr>
      <t xml:space="preserve">Este programa esta vinculado al ODS 7, </t>
    </r>
    <r>
      <rPr>
        <i/>
        <sz val="11"/>
        <rFont val="Calibri"/>
        <family val="2"/>
        <scheme val="minor"/>
      </rPr>
      <t>"Energia asequible y no contaminante",</t>
    </r>
    <r>
      <rPr>
        <sz val="11"/>
        <rFont val="Calibri"/>
        <family val="2"/>
        <scheme val="minor"/>
      </rPr>
      <t xml:space="preserve"> el cual garantiza el acceso a: energía segura, sostenible y moderna, y a prestar atención a fuentes energéticas seguras y limpias, así como su promoción, y a la línea de acción 3.3.4.3. de la END correspondiente a </t>
    </r>
    <r>
      <rPr>
        <i/>
        <sz val="11"/>
        <rFont val="Calibri"/>
        <family val="2"/>
        <scheme val="minor"/>
      </rPr>
      <t>" Fomentar el desarrollo de las aplicaciones de la energía nuclear, en los campos de medicina, industria, medio ambiente.</t>
    </r>
  </si>
  <si>
    <t>3.2.2.1</t>
  </si>
  <si>
    <t>Desarrollar una estrategia integrada de exploración petrolera de corto, mediano y largo plazos, coherente y sostenida, que permita determinar la factibilidad de la explotación, incluyendo la plataforma marina y asegurando la sostenibilidad ambiental.</t>
  </si>
  <si>
    <t>7709  Estado Dominicano recibe nueva data sísmica para incrementar el potencial hidrocarburífero en el país</t>
  </si>
  <si>
    <t>6816/002.- Personas Fisicas y juridicas reciben auditorias de las investigaciones, exploraciones y fiscalizaciones mineras</t>
  </si>
  <si>
    <t>Personas fisicas y/o jurídicas reciben auditorias de las investigaciones, exploraciones y fiscalizaciones mineras</t>
  </si>
  <si>
    <t>Educar sobre las diferentes formas de generación de energía a partir de fuentes renovables, en cumplimiento con las metas de eficiencia y ahorro energético.</t>
  </si>
  <si>
    <t>Arsenio Diloné</t>
  </si>
  <si>
    <t>Asegurar un sumnistro confiable de electricidad, a precios competitivos y en condiciones de sostenibilidad financiera y ambiental.</t>
  </si>
  <si>
    <t xml:space="preserve">3.2.1.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</si>
</sst>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scheme val="minor"/>
    </font>
    <font>
      <b/>
      <sz val="11"/>
      <color theme="1"/>
      <name val="Calibri"/>
      <family val="2"/>
    </font>
    <font>
      <i/>
      <sz val="11"/>
      <name val="Calibri"/>
      <family val="2"/>
      <scheme val="minor"/>
    </font>
    <font>
      <i/>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3" fillId="0" borderId="22" xfId="0" applyFont="1" applyBorder="1" applyProtection="1">
      <protection locked="0"/>
    </xf>
    <xf numFmtId="4" fontId="13" fillId="0" borderId="22" xfId="0" applyNumberFormat="1" applyFont="1" applyBorder="1" applyProtection="1">
      <protection locked="0"/>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9" borderId="28" xfId="0" applyNumberFormat="1" applyFont="1" applyFill="1" applyBorder="1" applyAlignment="1" applyProtection="1">
      <alignment horizontal="center" vertical="center" wrapText="1" readingOrder="1"/>
      <protection locked="0"/>
    </xf>
    <xf numFmtId="165" fontId="16" fillId="9" borderId="28" xfId="0" applyNumberFormat="1" applyFont="1" applyFill="1" applyBorder="1" applyAlignment="1" applyProtection="1">
      <alignment horizontal="center" vertical="center" wrapText="1"/>
      <protection locked="0"/>
    </xf>
    <xf numFmtId="10" fontId="16" fillId="0" borderId="28" xfId="2" applyNumberFormat="1" applyFont="1" applyFill="1" applyBorder="1" applyAlignment="1" applyProtection="1">
      <alignment horizontal="center" vertical="center" wrapText="1" readingOrder="1"/>
      <protection locked="0"/>
    </xf>
    <xf numFmtId="167" fontId="16" fillId="0" borderId="25" xfId="0" applyNumberFormat="1" applyFont="1" applyBorder="1" applyAlignment="1" applyProtection="1">
      <alignment horizontal="center" vertical="center" wrapText="1" readingOrder="1"/>
      <protection locked="0"/>
    </xf>
    <xf numFmtId="0" fontId="21" fillId="0" borderId="0" xfId="0" applyFont="1" applyAlignment="1" applyProtection="1">
      <alignment vertical="center" shrinkToFit="1"/>
      <protection locked="0"/>
    </xf>
    <xf numFmtId="0" fontId="21" fillId="0" borderId="18" xfId="0" applyFont="1" applyBorder="1" applyAlignment="1" applyProtection="1">
      <alignment vertical="center" shrinkToFit="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11" fillId="0" borderId="36" xfId="0" applyFont="1" applyBorder="1" applyProtection="1">
      <protection locked="0"/>
    </xf>
    <xf numFmtId="0" fontId="16" fillId="0" borderId="24" xfId="0" applyFont="1" applyBorder="1" applyAlignment="1" applyProtection="1">
      <alignment vertical="center" wrapText="1"/>
      <protection locked="0"/>
    </xf>
    <xf numFmtId="0" fontId="16" fillId="0" borderId="28" xfId="0" applyFont="1" applyBorder="1" applyAlignment="1" applyProtection="1">
      <alignment vertical="center" wrapText="1"/>
      <protection locked="0"/>
    </xf>
    <xf numFmtId="4" fontId="23" fillId="9" borderId="39" xfId="0" applyNumberFormat="1" applyFont="1" applyFill="1" applyBorder="1" applyAlignment="1" applyProtection="1">
      <alignment horizontal="center" vertical="center" wrapText="1" readingOrder="1"/>
      <protection locked="0"/>
    </xf>
    <xf numFmtId="0" fontId="11" fillId="0" borderId="0" xfId="0" applyFont="1" applyAlignment="1" applyProtection="1">
      <alignment vertical="top"/>
      <protection locked="0"/>
    </xf>
    <xf numFmtId="4" fontId="13" fillId="9" borderId="22" xfId="0" applyNumberFormat="1" applyFont="1" applyFill="1" applyBorder="1" applyProtection="1">
      <protection locked="0"/>
    </xf>
    <xf numFmtId="0" fontId="11" fillId="9" borderId="0" xfId="0" applyFont="1" applyFill="1" applyProtection="1">
      <protection locked="0"/>
    </xf>
    <xf numFmtId="0" fontId="16" fillId="9" borderId="24"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165" fontId="16" fillId="9" borderId="28" xfId="0" applyNumberFormat="1" applyFont="1" applyFill="1" applyBorder="1" applyAlignment="1" applyProtection="1">
      <alignment horizontal="center" vertical="center" wrapText="1" readingOrder="1"/>
      <protection locked="0"/>
    </xf>
    <xf numFmtId="4" fontId="24" fillId="9" borderId="22" xfId="0" applyNumberFormat="1" applyFont="1" applyFill="1" applyBorder="1" applyProtection="1">
      <protection locked="0"/>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0" fillId="0" borderId="22" xfId="0" applyFont="1" applyBorder="1" applyAlignment="1">
      <alignment horizontal="center"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justify"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0" fontId="25" fillId="9" borderId="0" xfId="0" applyFont="1" applyFill="1" applyAlignment="1" applyProtection="1">
      <alignment horizontal="left" vertical="center" wrapText="1"/>
      <protection locked="0"/>
    </xf>
    <xf numFmtId="0" fontId="25" fillId="9" borderId="18" xfId="0" applyFont="1" applyFill="1" applyBorder="1" applyAlignment="1" applyProtection="1">
      <alignment horizontal="left" vertical="center" wrapText="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1" fillId="0" borderId="0" xfId="0" applyFont="1" applyAlignment="1" applyProtection="1">
      <alignment horizontal="left" vertical="center" wrapText="1" shrinkToFit="1"/>
      <protection locked="0"/>
    </xf>
    <xf numFmtId="0" fontId="21" fillId="0" borderId="18" xfId="0" applyFont="1" applyBorder="1" applyAlignment="1" applyProtection="1">
      <alignment horizontal="left" vertical="center" wrapText="1" shrinkToFit="1"/>
      <protection locked="0"/>
    </xf>
    <xf numFmtId="0" fontId="26" fillId="0" borderId="0" xfId="0" applyFont="1" applyAlignment="1" applyProtection="1">
      <alignment horizontal="left" vertical="center" wrapText="1" shrinkToFit="1"/>
      <protection locked="0"/>
    </xf>
    <xf numFmtId="0" fontId="10" fillId="0" borderId="22" xfId="0" applyFont="1" applyBorder="1" applyAlignment="1">
      <alignment horizontal="justify" vertical="center" wrapText="1"/>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rgb="FFA6A6A6"/>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rgb="FFA6A6A6"/>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1F3DE053-DBE4-4B69-B7C7-965841DED18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104" dataDxfId="102" headerRowBorderDxfId="103" tableBorderDxfId="101" totalsRowBorderDxfId="100">
  <tableColumns count="10">
    <tableColumn id="1" xr3:uid="{00000000-0010-0000-0000-000001000000}" name="Producto" dataDxfId="99"/>
    <tableColumn id="2" xr3:uid="{00000000-0010-0000-0000-000002000000}" name="Indicador" dataDxfId="98"/>
    <tableColumn id="3" xr3:uid="{00000000-0010-0000-0000-000003000000}" name="Física_x000a_(A)" dataDxfId="97"/>
    <tableColumn id="4" xr3:uid="{00000000-0010-0000-0000-000004000000}" name="Financiera_x000a_(B)" dataDxfId="96"/>
    <tableColumn id="9" xr3:uid="{00000000-0010-0000-0000-000009000000}" name="Física_x000a_(C)" dataDxfId="95"/>
    <tableColumn id="10" xr3:uid="{00000000-0010-0000-0000-00000A000000}" name="Financiera_x000a_(D)" dataDxfId="94">
      <calculatedColumnFormula>Tabla1[[#This Row],[Financiera
(B)]]/4</calculatedColumnFormula>
    </tableColumn>
    <tableColumn id="5" xr3:uid="{00000000-0010-0000-0000-000005000000}" name="Física _x000a_(E)" dataDxfId="93"/>
    <tableColumn id="6" xr3:uid="{00000000-0010-0000-0000-000006000000}" name="Financiera _x000a_ (F)" dataDxfId="92"/>
    <tableColumn id="7" xr3:uid="{00000000-0010-0000-0000-000007000000}" name="Física _x000a_(%)_x000a_ G=E/C" dataDxfId="91" dataCellStyle="Porcentaje">
      <calculatedColumnFormula>+Tabla1[[#This Row],[Física 
(E)]]/Tabla1[[#This Row],[Física
(C)]]</calculatedColumnFormula>
    </tableColumn>
    <tableColumn id="8" xr3:uid="{00000000-0010-0000-0000-000008000000}" name="Financiero _x000a_(%) _x000a_H=F/D" dataDxfId="90">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16" displayName="Tabla16" ref="A28:J29" totalsRowShown="0" headerRowDxfId="89" dataDxfId="87" headerRowBorderDxfId="88" tableBorderDxfId="86" totalsRowBorderDxfId="85">
  <tableColumns count="10">
    <tableColumn id="1" xr3:uid="{00000000-0010-0000-0500-000001000000}" name="Producto" dataDxfId="84"/>
    <tableColumn id="2" xr3:uid="{00000000-0010-0000-0500-000002000000}" name="Indicador" dataDxfId="83"/>
    <tableColumn id="3" xr3:uid="{00000000-0010-0000-0500-000003000000}" name="Física_x000a_(A)" dataDxfId="82"/>
    <tableColumn id="4" xr3:uid="{00000000-0010-0000-0500-000004000000}" name="Financiera_x000a_(B)" dataDxfId="81">
      <calculatedColumnFormula>+C25</calculatedColumnFormula>
    </tableColumn>
    <tableColumn id="9" xr3:uid="{00000000-0010-0000-0500-000009000000}" name="Física_x000a_(C)" dataDxfId="80"/>
    <tableColumn id="10" xr3:uid="{00000000-0010-0000-0500-00000A000000}" name="Financiera_x000a_(D)" dataDxfId="79">
      <calculatedColumnFormula>Tabla16[[#This Row],[Financiera
(B)]]/4</calculatedColumnFormula>
    </tableColumn>
    <tableColumn id="5" xr3:uid="{00000000-0010-0000-0500-000005000000}" name="Física _x000a_(E)" dataDxfId="78"/>
    <tableColumn id="6" xr3:uid="{00000000-0010-0000-0500-000006000000}" name="Financiera _x000a_ (F)" dataDxfId="77"/>
    <tableColumn id="7" xr3:uid="{00000000-0010-0000-0500-000007000000}" name="Física _x000a_(%)_x000a_ G=E/C" dataDxfId="76" dataCellStyle="Porcentaje">
      <calculatedColumnFormula>+Tabla16[[#This Row],[Física 
(E)]]/Tabla16[[#This Row],[Física
(C)]]</calculatedColumnFormula>
    </tableColumn>
    <tableColumn id="8" xr3:uid="{00000000-0010-0000-0500-000008000000}" name="Financiero _x000a_(%) _x000a_H=F/D" dataDxfId="75">
      <calculatedColumnFormula>+Tabla16[[#This Row],[Financiera 
 (F)]]/Tabla16[[#This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17" displayName="Tabla17" ref="A28:J30" totalsRowShown="0" headerRowDxfId="74" dataDxfId="72" headerRowBorderDxfId="73" tableBorderDxfId="71" totalsRowBorderDxfId="70">
  <tableColumns count="10">
    <tableColumn id="1" xr3:uid="{00000000-0010-0000-0600-000001000000}" name="Producto" dataDxfId="69"/>
    <tableColumn id="2" xr3:uid="{00000000-0010-0000-0600-000002000000}" name="Indicador" dataDxfId="68"/>
    <tableColumn id="3" xr3:uid="{00000000-0010-0000-0600-000003000000}" name="Física_x000a_(A)" dataDxfId="67"/>
    <tableColumn id="4" xr3:uid="{00000000-0010-0000-0600-000004000000}" name="Financiera_x000a_(B)" dataDxfId="66">
      <calculatedColumnFormula>+C25</calculatedColumnFormula>
    </tableColumn>
    <tableColumn id="9" xr3:uid="{00000000-0010-0000-0600-000009000000}" name="Física_x000a_(C)" dataDxfId="65"/>
    <tableColumn id="10" xr3:uid="{00000000-0010-0000-0600-00000A000000}" name="Financiera_x000a_(D)" dataDxfId="64">
      <calculatedColumnFormula>Tabla17[[#This Row],[Financiera
(B)]]/4</calculatedColumnFormula>
    </tableColumn>
    <tableColumn id="5" xr3:uid="{00000000-0010-0000-0600-000005000000}" name="Física _x000a_(E)" dataDxfId="63"/>
    <tableColumn id="6" xr3:uid="{00000000-0010-0000-0600-000006000000}" name="Financiera _x000a_ (F)" dataDxfId="62">
      <calculatedColumnFormula>Tabla17[[#This Row],[Financiera
(D)]]</calculatedColumnFormula>
    </tableColumn>
    <tableColumn id="7" xr3:uid="{00000000-0010-0000-0600-000007000000}" name="Física _x000a_(%)_x000a_ G=E/C" dataDxfId="61" dataCellStyle="Porcentaje">
      <calculatedColumnFormula>+Tabla17[[#This Row],[Física 
(E)]]/Tabla17[[#This Row],[Física
(C)]]</calculatedColumnFormula>
    </tableColumn>
    <tableColumn id="8" xr3:uid="{00000000-0010-0000-0600-000008000000}" name="Financiero _x000a_(%) _x000a_H=F/D" dataDxfId="60">
      <calculatedColumnFormula>+Tabla17[[#This Row],[Financiera 
 (F)]]/Tabla17[[#This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29"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calculatedColumnFormula>Tabla13[[#This Row],[Financiera
(B)]]/4</calculatedColumnFormula>
    </tableColumn>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+Tabla13[[#This Row],[Física 
(E)]]/Tabla13[[#This Row],[Física
(C)]]</calculatedColumnFormula>
    </tableColumn>
    <tableColumn id="8" xr3:uid="{00000000-0010-0000-0100-000008000000}" name="Financiero _x000a_(%) _x000a_H=F/D" dataDxfId="45">
      <calculatedColumnFormula>+Tabla13[[#This Row],[Financiera 
 (F)]]/Tabla13[[#This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28:J29"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calculatedColumnFormula>Tabla14[[#This Row],[Financiera
(B)]]/4</calculatedColumnFormula>
    </tableColumn>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+Tabla14[[#This Row],[Física 
(E)]]/Tabla14[[#This Row],[Física
(C)]]</calculatedColumnFormula>
    </tableColumn>
    <tableColumn id="8" xr3:uid="{00000000-0010-0000-0200-000008000000}" name="Financiero _x000a_(%) _x000a_H=F/D" dataDxfId="30">
      <calculatedColumnFormula>+Tabla14[[#This Row],[Financiera 
 (F)]]/Tabla14[[#This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29" totalsRowShown="0" headerRowDxfId="29" dataDxfId="27" headerRowBorderDxfId="28" tableBorderDxfId="26" totalsRowBorderDxfId="25">
  <tableColumns count="10">
    <tableColumn id="1" xr3:uid="{00000000-0010-0000-0400-000001000000}" name="Producto" dataDxfId="24"/>
    <tableColumn id="2" xr3:uid="{00000000-0010-0000-0400-000002000000}" name="Indicador" dataDxfId="23"/>
    <tableColumn id="3" xr3:uid="{00000000-0010-0000-0400-000003000000}" name="Física_x000a_(A)" dataDxfId="22"/>
    <tableColumn id="4" xr3:uid="{00000000-0010-0000-0400-000004000000}" name="Financiera_x000a_(B)" dataDxfId="21">
      <calculatedColumnFormula>+C25</calculatedColumnFormula>
    </tableColumn>
    <tableColumn id="9" xr3:uid="{00000000-0010-0000-0400-000009000000}" name="Física_x000a_(C)" dataDxfId="20"/>
    <tableColumn id="10" xr3:uid="{00000000-0010-0000-0400-00000A000000}" name="Financiera_x000a_(D)" dataDxfId="19">
      <calculatedColumnFormula>Tabla15[[#This Row],[Financiera
(B)]]/4</calculatedColumnFormula>
    </tableColumn>
    <tableColumn id="5" xr3:uid="{00000000-0010-0000-0400-000005000000}" name="Física _x000a_(E)" dataDxfId="18"/>
    <tableColumn id="6" xr3:uid="{00000000-0010-0000-0400-000006000000}" name="Financiera _x000a_ (F)" dataDxfId="17">
      <calculatedColumnFormula>Tabla15[[#This Row],[Financiera
(D)]]</calculatedColumnFormula>
    </tableColumn>
    <tableColumn id="7" xr3:uid="{00000000-0010-0000-0400-000007000000}" name="Física _x000a_(%)_x000a_ G=E/C" dataDxfId="16" dataCellStyle="Porcentaje">
      <calculatedColumnFormula>+Tabla15[[#This Row],[Física 
(E)]]/Tabla15[[#This Row],[Física
(C)]]</calculatedColumnFormula>
    </tableColumn>
    <tableColumn id="8" xr3:uid="{00000000-0010-0000-0400-000008000000}" name="Financiero _x000a_(%) _x000a_H=F/D" dataDxfId="15">
      <calculatedColumnFormula>+Tabla15[[#This Row],[Financiera 
 (F)]]/Tabla15[[#This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BB691E-1B69-4452-88A2-80D0512E36C4}" name="Tabla159" displayName="Tabla159" ref="A28:J29" totalsRowShown="0" headerRowDxfId="14" dataDxfId="12" headerRowBorderDxfId="13" tableBorderDxfId="11" totalsRowBorderDxfId="10">
  <tableColumns count="10">
    <tableColumn id="1" xr3:uid="{895AC5A4-AFC5-413F-B27C-F397911E26A6}" name="Producto" dataDxfId="9"/>
    <tableColumn id="2" xr3:uid="{674D6C58-5FCD-440E-B1EE-612FC4363965}" name="Indicador" dataDxfId="8"/>
    <tableColumn id="3" xr3:uid="{04C90A52-164B-4327-BBA1-6ACCF7F63DEC}" name="Física_x000a_(A)" dataDxfId="7"/>
    <tableColumn id="4" xr3:uid="{F70E1695-8CAB-4D68-82B6-E89C3A524AF4}" name="Financiera_x000a_(B)" dataDxfId="6">
      <calculatedColumnFormula>+C25</calculatedColumnFormula>
    </tableColumn>
    <tableColumn id="9" xr3:uid="{B7DF9F52-F886-427A-B2F7-A7864D0D577D}" name="Física_x000a_(C)" dataDxfId="5"/>
    <tableColumn id="10" xr3:uid="{F15954EB-9515-4607-99F7-1DE5B305CD08}" name="Financiera_x000a_(D)" dataDxfId="4">
      <calculatedColumnFormula>Tabla159[[#This Row],[Financiera
(B)]]/4</calculatedColumnFormula>
    </tableColumn>
    <tableColumn id="5" xr3:uid="{AF8E8B7A-F0F9-4F10-AD43-02BF9C70B6BF}" name="Física _x000a_(E)" dataDxfId="3"/>
    <tableColumn id="6" xr3:uid="{118E65A8-1A52-4A77-B840-B450F40DCEEA}" name="Financiera _x000a_ (F)" dataDxfId="2"/>
    <tableColumn id="7" xr3:uid="{A1DB49E1-B77E-47B5-9580-B4ADA4357331}" name="Física _x000a_(%)_x000a_ G=E/C" dataDxfId="1" dataCellStyle="Porcentaje">
      <calculatedColumnFormula>+Tabla159[[#This Row],[Física 
(E)]]/Tabla159[[#This Row],[Física
(C)]]</calculatedColumnFormula>
    </tableColumn>
    <tableColumn id="8" xr3:uid="{97AA9015-E37E-44E5-865B-9A896BD7EE58}" name="Financiero _x000a_(%) _x000a_H=F/D" dataDxfId="0">
      <calculatedColumnFormula>+Tabla159[[#This Row],[Financiera 
 (F)]]/Tabla159[[#This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showGridLines="0" tabSelected="1" topLeftCell="A11" zoomScale="115" zoomScaleNormal="115" workbookViewId="0">
      <selection activeCell="F52" sqref="F52"/>
    </sheetView>
  </sheetViews>
  <sheetFormatPr baseColWidth="10" defaultRowHeight="14.5" x14ac:dyDescent="0.35"/>
  <cols>
    <col min="1" max="1" width="23" style="6" customWidth="1"/>
    <col min="2" max="2" width="13.7265625" style="6" bestFit="1" customWidth="1"/>
    <col min="3" max="9" width="12.7265625" style="6" customWidth="1"/>
    <col min="10" max="10" width="17.81640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113" t="s">
        <v>57</v>
      </c>
      <c r="C11" s="114"/>
      <c r="D11" s="114"/>
      <c r="E11" s="114"/>
      <c r="F11" s="114"/>
      <c r="G11" s="114"/>
      <c r="H11" s="114"/>
      <c r="I11" s="114"/>
      <c r="J11" s="115"/>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28">
        <v>3</v>
      </c>
      <c r="C14" s="59" t="str">
        <f>IFERROR(VLOOKUP(B14,'[1]Validacion datos'!A2:B5,2,FALSE),"")</f>
        <v>DESARROLLO PRODUCTIVO</v>
      </c>
      <c r="D14" s="59"/>
      <c r="E14" s="59"/>
      <c r="F14" s="59"/>
      <c r="G14" s="59"/>
      <c r="H14" s="59"/>
      <c r="I14" s="59"/>
      <c r="J14" s="59"/>
    </row>
    <row r="15" spans="1:11" ht="26.25" customHeight="1" x14ac:dyDescent="0.35">
      <c r="A15" s="4" t="s">
        <v>12</v>
      </c>
      <c r="B15" s="7">
        <v>3.5</v>
      </c>
      <c r="C15" s="59" t="str">
        <f>IFERROR(VLOOKUP(B15,'[1]Validacion datos'!A8:B26,2,FALSE),"")</f>
        <v>Estructura productiva sectorial y territorialmente adecuada, integrada competitivamente a la economía global y que aprovecha las oportunidades del mercado local.</v>
      </c>
      <c r="D15" s="59"/>
      <c r="E15" s="59"/>
      <c r="F15" s="59"/>
      <c r="G15" s="59"/>
      <c r="H15" s="59"/>
      <c r="I15" s="59"/>
      <c r="J15" s="59"/>
    </row>
    <row r="16" spans="1:11" ht="24.5" customHeight="1" x14ac:dyDescent="0.35">
      <c r="A16" s="4" t="s">
        <v>13</v>
      </c>
      <c r="B16" s="7" t="s">
        <v>59</v>
      </c>
      <c r="C16" s="59" t="str">
        <f>IFERROR(VLOOKUP(B16,'[1]Validacion datos'!D8:E64,2,FALSE),"")</f>
        <v>Consolidar un entorno adecuado que incentive la inversión para el desarrollo sostenible del sector minero</v>
      </c>
      <c r="D16" s="59"/>
      <c r="E16" s="59"/>
      <c r="F16" s="59"/>
      <c r="G16" s="59"/>
      <c r="H16" s="59"/>
      <c r="I16" s="59"/>
      <c r="J16" s="59"/>
    </row>
    <row r="17" spans="1:11" ht="15.5" x14ac:dyDescent="0.35">
      <c r="A17" s="60" t="s">
        <v>14</v>
      </c>
      <c r="B17" s="61"/>
      <c r="C17" s="61"/>
      <c r="D17" s="61"/>
      <c r="E17" s="61"/>
      <c r="F17" s="61"/>
      <c r="G17" s="61"/>
      <c r="H17" s="61"/>
      <c r="I17" s="61"/>
      <c r="J17" s="62"/>
    </row>
    <row r="18" spans="1:11" ht="29.25" customHeight="1" x14ac:dyDescent="0.35">
      <c r="A18" s="4" t="s">
        <v>15</v>
      </c>
      <c r="B18" s="70" t="s">
        <v>65</v>
      </c>
      <c r="C18" s="70"/>
      <c r="D18" s="70"/>
      <c r="E18" s="70"/>
      <c r="F18" s="70"/>
      <c r="G18" s="70"/>
      <c r="H18" s="70"/>
      <c r="I18" s="70"/>
      <c r="J18" s="71"/>
    </row>
    <row r="19" spans="1:11" ht="33" customHeight="1" x14ac:dyDescent="0.35">
      <c r="A19" s="9" t="s">
        <v>16</v>
      </c>
      <c r="B19" s="72" t="s">
        <v>66</v>
      </c>
      <c r="C19" s="72"/>
      <c r="D19" s="72"/>
      <c r="E19" s="72"/>
      <c r="F19" s="72"/>
      <c r="G19" s="72"/>
      <c r="H19" s="72"/>
      <c r="I19" s="72"/>
      <c r="J19" s="73"/>
    </row>
    <row r="20" spans="1:11" ht="34.5" customHeight="1" x14ac:dyDescent="0.35">
      <c r="A20" s="9" t="s">
        <v>17</v>
      </c>
      <c r="B20" s="72" t="s">
        <v>58</v>
      </c>
      <c r="C20" s="72"/>
      <c r="D20" s="72"/>
      <c r="E20" s="72"/>
      <c r="F20" s="72"/>
      <c r="G20" s="72"/>
      <c r="H20" s="72"/>
      <c r="I20" s="72"/>
      <c r="J20" s="73"/>
    </row>
    <row r="21" spans="1:11" ht="60" customHeight="1" x14ac:dyDescent="0.35">
      <c r="A21" s="9" t="s">
        <v>38</v>
      </c>
      <c r="B21" s="74" t="s">
        <v>122</v>
      </c>
      <c r="C21" s="74"/>
      <c r="D21" s="74"/>
      <c r="E21" s="74"/>
      <c r="F21" s="74"/>
      <c r="G21" s="74"/>
      <c r="H21" s="74"/>
      <c r="I21" s="74"/>
      <c r="J21" s="75"/>
      <c r="K21" s="1"/>
    </row>
    <row r="22" spans="1:11" ht="15.5" x14ac:dyDescent="0.35">
      <c r="A22" s="60" t="s">
        <v>18</v>
      </c>
      <c r="B22" s="61"/>
      <c r="C22" s="61"/>
      <c r="D22" s="61"/>
      <c r="E22" s="61"/>
      <c r="F22" s="61"/>
      <c r="G22" s="61"/>
      <c r="H22" s="61"/>
      <c r="I22" s="61"/>
      <c r="J22" s="62"/>
    </row>
    <row r="23" spans="1:11" ht="15.5" x14ac:dyDescent="0.35">
      <c r="A23" s="76" t="s">
        <v>19</v>
      </c>
      <c r="B23" s="77"/>
      <c r="C23" s="77"/>
      <c r="D23" s="77"/>
      <c r="E23" s="77"/>
      <c r="F23" s="77"/>
      <c r="G23" s="77"/>
      <c r="H23" s="77"/>
      <c r="I23" s="77"/>
      <c r="J23" s="78"/>
      <c r="K23" s="1"/>
    </row>
    <row r="24" spans="1:11" ht="15" customHeight="1" x14ac:dyDescent="0.35">
      <c r="A24" s="79" t="s">
        <v>20</v>
      </c>
      <c r="B24" s="80"/>
      <c r="C24" s="81" t="s">
        <v>21</v>
      </c>
      <c r="D24" s="83"/>
      <c r="E24" s="83"/>
      <c r="F24" s="83" t="s">
        <v>22</v>
      </c>
      <c r="G24" s="83"/>
      <c r="H24" s="80"/>
      <c r="I24" s="81" t="s">
        <v>23</v>
      </c>
      <c r="J24" s="82"/>
    </row>
    <row r="25" spans="1:11" x14ac:dyDescent="0.35">
      <c r="A25" s="84">
        <v>91550188</v>
      </c>
      <c r="B25" s="85"/>
      <c r="C25" s="91">
        <v>124501269</v>
      </c>
      <c r="D25" s="92"/>
      <c r="E25" s="93"/>
      <c r="F25" s="91">
        <v>12343558.93</v>
      </c>
      <c r="G25" s="92"/>
      <c r="H25" s="93"/>
      <c r="I25" s="86">
        <f>+F25/C25</f>
        <v>9.91440410940711E-2</v>
      </c>
      <c r="J25" s="87"/>
    </row>
    <row r="26" spans="1:11" ht="15.5" x14ac:dyDescent="0.35">
      <c r="A26" s="76" t="s">
        <v>24</v>
      </c>
      <c r="B26" s="77"/>
      <c r="C26" s="77"/>
      <c r="D26" s="77"/>
      <c r="E26" s="77"/>
      <c r="F26" s="77"/>
      <c r="G26" s="77"/>
      <c r="H26" s="77"/>
      <c r="I26" s="77"/>
      <c r="J26" s="78"/>
      <c r="K26" s="1"/>
    </row>
    <row r="27" spans="1:11" x14ac:dyDescent="0.35">
      <c r="A27" s="5"/>
      <c r="B27"/>
      <c r="C27" s="88" t="s">
        <v>51</v>
      </c>
      <c r="D27" s="89"/>
      <c r="E27" s="88" t="s">
        <v>49</v>
      </c>
      <c r="F27" s="89"/>
      <c r="G27" s="88" t="s">
        <v>50</v>
      </c>
      <c r="H27" s="88"/>
      <c r="I27" s="88" t="s">
        <v>25</v>
      </c>
      <c r="J27" s="90"/>
    </row>
    <row r="28" spans="1:11" ht="39" x14ac:dyDescent="0.35">
      <c r="A28" s="10" t="s">
        <v>26</v>
      </c>
      <c r="B28" s="11" t="s">
        <v>27</v>
      </c>
      <c r="C28" s="11" t="s">
        <v>39</v>
      </c>
      <c r="D28" s="11" t="s">
        <v>40</v>
      </c>
      <c r="E28" s="11" t="s">
        <v>43</v>
      </c>
      <c r="F28" s="11" t="s">
        <v>44</v>
      </c>
      <c r="G28" s="11" t="s">
        <v>45</v>
      </c>
      <c r="H28" s="11" t="s">
        <v>46</v>
      </c>
      <c r="I28" s="11" t="s">
        <v>47</v>
      </c>
      <c r="J28" s="12" t="s">
        <v>48</v>
      </c>
    </row>
    <row r="29" spans="1:11" ht="67.5" customHeight="1" x14ac:dyDescent="0.35">
      <c r="A29" s="34" t="s">
        <v>102</v>
      </c>
      <c r="B29" s="35" t="s">
        <v>101</v>
      </c>
      <c r="C29" s="13">
        <v>4</v>
      </c>
      <c r="D29" s="36">
        <v>36265602</v>
      </c>
      <c r="E29" s="13">
        <v>1</v>
      </c>
      <c r="F29" s="36">
        <v>840106</v>
      </c>
      <c r="G29" s="37">
        <v>5</v>
      </c>
      <c r="H29" s="36">
        <v>12343558.93</v>
      </c>
      <c r="I29" s="16">
        <f>+Tabla1[[#This Row],[Física 
(E)]]/Tabla1[[#This Row],[Física
(C)]]</f>
        <v>5</v>
      </c>
      <c r="J29" s="39">
        <f>+Tabla1[[#This Row],[Financiera 
 (F)]]/Tabla1[[#This Row],[Financiera
(D)]]</f>
        <v>14.692858913041926</v>
      </c>
    </row>
    <row r="30" spans="1:11" ht="15.5" x14ac:dyDescent="0.35">
      <c r="A30" s="60" t="s">
        <v>28</v>
      </c>
      <c r="B30" s="61"/>
      <c r="C30" s="61"/>
      <c r="D30" s="61"/>
      <c r="E30" s="61"/>
      <c r="F30" s="61"/>
      <c r="G30" s="61"/>
      <c r="H30" s="61"/>
      <c r="I30" s="61"/>
      <c r="J30" s="62"/>
    </row>
    <row r="31" spans="1:11" ht="15.5" x14ac:dyDescent="0.35">
      <c r="A31" s="76" t="s">
        <v>29</v>
      </c>
      <c r="B31" s="77"/>
      <c r="C31" s="77"/>
      <c r="D31" s="77"/>
      <c r="E31" s="77"/>
      <c r="F31" s="77"/>
      <c r="G31" s="77"/>
      <c r="H31" s="77"/>
      <c r="I31" s="77"/>
      <c r="J31" s="78"/>
      <c r="K31" s="1"/>
    </row>
    <row r="32" spans="1:11" ht="30" customHeight="1" x14ac:dyDescent="0.35">
      <c r="A32" s="23" t="s">
        <v>30</v>
      </c>
      <c r="B32" s="74" t="s">
        <v>123</v>
      </c>
      <c r="C32" s="74"/>
      <c r="D32" s="74"/>
      <c r="E32" s="74"/>
      <c r="F32" s="74"/>
      <c r="G32" s="74"/>
      <c r="H32" s="74"/>
      <c r="I32" s="74"/>
      <c r="J32" s="75"/>
    </row>
    <row r="33" spans="1:11" ht="30" customHeight="1" x14ac:dyDescent="0.35">
      <c r="A33" s="23" t="s">
        <v>31</v>
      </c>
      <c r="B33" s="72" t="s">
        <v>66</v>
      </c>
      <c r="C33" s="72"/>
      <c r="D33" s="72"/>
      <c r="E33" s="72"/>
      <c r="F33" s="72"/>
      <c r="G33" s="72"/>
      <c r="H33" s="72"/>
      <c r="I33" s="72"/>
      <c r="J33" s="73"/>
    </row>
    <row r="34" spans="1:11" ht="30" customHeight="1" x14ac:dyDescent="0.35">
      <c r="A34" s="23" t="s">
        <v>32</v>
      </c>
      <c r="B34" s="72" t="s">
        <v>103</v>
      </c>
      <c r="C34" s="72"/>
      <c r="D34" s="72"/>
      <c r="E34" s="72"/>
      <c r="F34" s="72"/>
      <c r="G34" s="72"/>
      <c r="H34" s="72"/>
      <c r="I34" s="72"/>
      <c r="J34" s="73"/>
    </row>
    <row r="35" spans="1:11" ht="30" customHeight="1" x14ac:dyDescent="0.35">
      <c r="A35" s="23" t="s">
        <v>33</v>
      </c>
      <c r="B35" s="74" t="s">
        <v>100</v>
      </c>
      <c r="C35" s="74"/>
      <c r="D35" s="74"/>
      <c r="E35" s="74"/>
      <c r="F35" s="74"/>
      <c r="G35" s="74"/>
      <c r="H35" s="74"/>
      <c r="I35" s="74"/>
      <c r="J35" s="75"/>
    </row>
    <row r="36" spans="1:11" ht="15.5" x14ac:dyDescent="0.35">
      <c r="A36" s="60" t="s">
        <v>34</v>
      </c>
      <c r="B36" s="61"/>
      <c r="C36" s="61"/>
      <c r="D36" s="61"/>
      <c r="E36" s="61"/>
      <c r="F36" s="61"/>
      <c r="G36" s="61"/>
      <c r="H36" s="61"/>
      <c r="I36" s="61"/>
      <c r="J36" s="62"/>
    </row>
    <row r="37" spans="1:11" ht="15.5" x14ac:dyDescent="0.35">
      <c r="A37" s="63" t="s">
        <v>35</v>
      </c>
      <c r="B37" s="64"/>
      <c r="C37" s="64"/>
      <c r="D37" s="64"/>
      <c r="E37" s="64"/>
      <c r="F37" s="64"/>
      <c r="G37" s="64"/>
      <c r="H37" s="64"/>
      <c r="I37" s="64"/>
      <c r="J37" s="65"/>
      <c r="K37" s="1"/>
    </row>
    <row r="38" spans="1:11" ht="27.75" customHeight="1" x14ac:dyDescent="0.35">
      <c r="A38" s="66" t="s">
        <v>41</v>
      </c>
      <c r="B38" s="67"/>
      <c r="C38" s="67"/>
      <c r="D38" s="67"/>
      <c r="E38" s="67"/>
      <c r="F38" s="67"/>
      <c r="G38" s="67"/>
      <c r="H38" s="67"/>
      <c r="I38" s="67"/>
      <c r="J38" s="68"/>
    </row>
    <row r="39" spans="1:11" ht="27.75" customHeight="1" x14ac:dyDescent="0.35">
      <c r="A39" s="29"/>
      <c r="B39" s="29"/>
      <c r="C39" s="29"/>
      <c r="D39" s="29"/>
      <c r="E39" s="29"/>
      <c r="F39" s="29"/>
      <c r="G39" s="29"/>
      <c r="H39" s="29"/>
      <c r="I39" s="29"/>
      <c r="J39" s="29"/>
    </row>
    <row r="40" spans="1:11" ht="30.75" customHeight="1" x14ac:dyDescent="0.35">
      <c r="A40" s="69" t="s">
        <v>42</v>
      </c>
      <c r="B40" s="69"/>
      <c r="C40" s="69"/>
      <c r="D40" s="69"/>
      <c r="E40" s="69"/>
      <c r="F40" s="69"/>
      <c r="G40" s="69"/>
      <c r="H40" s="69"/>
      <c r="I40" s="69"/>
      <c r="J40" s="69"/>
    </row>
    <row r="42" spans="1:11" x14ac:dyDescent="0.35">
      <c r="A42" s="32" t="s">
        <v>60</v>
      </c>
      <c r="B42" s="51">
        <f>+A25</f>
        <v>91550188</v>
      </c>
      <c r="D42" s="46"/>
      <c r="E42" s="46"/>
      <c r="F42" s="46"/>
      <c r="H42" s="46"/>
      <c r="I42" s="46"/>
      <c r="J42" s="46"/>
    </row>
    <row r="43" spans="1:11" x14ac:dyDescent="0.35">
      <c r="A43" s="32" t="s">
        <v>62</v>
      </c>
      <c r="B43" s="51">
        <f>+C25</f>
        <v>124501269</v>
      </c>
      <c r="D43" s="57" t="s">
        <v>131</v>
      </c>
      <c r="E43" s="57"/>
      <c r="F43" s="57"/>
      <c r="H43" s="45"/>
      <c r="I43" s="45" t="s">
        <v>61</v>
      </c>
    </row>
    <row r="44" spans="1:11" x14ac:dyDescent="0.35">
      <c r="A44" s="32" t="s">
        <v>105</v>
      </c>
      <c r="B44" s="51">
        <f>+H29</f>
        <v>12343558.93</v>
      </c>
      <c r="D44" s="58" t="s">
        <v>92</v>
      </c>
      <c r="E44" s="58"/>
      <c r="F44" s="58"/>
      <c r="H44" s="44"/>
      <c r="I44" s="44" t="s">
        <v>63</v>
      </c>
    </row>
    <row r="45" spans="1:11" x14ac:dyDescent="0.35">
      <c r="B45" s="52"/>
    </row>
  </sheetData>
  <mergeCells count="50">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3:J33"/>
    <mergeCell ref="B34:J34"/>
    <mergeCell ref="B35:J35"/>
    <mergeCell ref="A25:B25"/>
    <mergeCell ref="I25:J25"/>
    <mergeCell ref="A26:J26"/>
    <mergeCell ref="C27:D27"/>
    <mergeCell ref="G27:H27"/>
    <mergeCell ref="I27:J27"/>
    <mergeCell ref="C25:E25"/>
    <mergeCell ref="F25:H25"/>
    <mergeCell ref="E27:F27"/>
    <mergeCell ref="A31:J31"/>
    <mergeCell ref="A24:B24"/>
    <mergeCell ref="I24:J24"/>
    <mergeCell ref="C24:E24"/>
    <mergeCell ref="F24:H24"/>
    <mergeCell ref="B32:J32"/>
    <mergeCell ref="D43:F43"/>
    <mergeCell ref="D44:F44"/>
    <mergeCell ref="C15:J15"/>
    <mergeCell ref="A36:J36"/>
    <mergeCell ref="A37:J37"/>
    <mergeCell ref="A38:J38"/>
    <mergeCell ref="A40:J40"/>
    <mergeCell ref="C16:J16"/>
    <mergeCell ref="A17:J17"/>
    <mergeCell ref="B18:J18"/>
    <mergeCell ref="B19:J19"/>
    <mergeCell ref="B20:J20"/>
    <mergeCell ref="B21:J21"/>
    <mergeCell ref="A30:J30"/>
    <mergeCell ref="A22:J22"/>
    <mergeCell ref="A23:J23"/>
  </mergeCells>
  <phoneticPr fontId="22" type="noConversion"/>
  <dataValidations count="15">
    <dataValidation allowBlank="1" showInputMessage="1" showErrorMessage="1" prompt="Monto ejecutado en el trimestre" sqref="H28:H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E29:F29 F28"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33:J33 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Nombre del producto" sqref="B32:J32"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rintOptions horizontalCentered="1" verticalCentered="1"/>
  <pageMargins left="0.70866141732283472" right="0.70866141732283472" top="0.74803149606299213" bottom="0.74803149606299213" header="0.31496062992125984" footer="0.31496062992125984"/>
  <pageSetup scale="62"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4"/>
  <sheetViews>
    <sheetView showGridLines="0" topLeftCell="A11" workbookViewId="0">
      <selection activeCell="C15" sqref="C15:J15"/>
    </sheetView>
  </sheetViews>
  <sheetFormatPr baseColWidth="10" defaultRowHeight="14.5" x14ac:dyDescent="0.35"/>
  <cols>
    <col min="1" max="1" width="23" style="6" customWidth="1"/>
    <col min="2" max="2" width="13.7265625" style="6" bestFit="1" customWidth="1"/>
    <col min="3" max="10" width="12.7265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72" t="s">
        <v>57</v>
      </c>
      <c r="C11" s="116"/>
      <c r="D11" s="116"/>
      <c r="E11" s="116"/>
      <c r="F11" s="116"/>
      <c r="G11" s="116"/>
      <c r="H11" s="116"/>
      <c r="I11" s="116"/>
      <c r="J11" s="117"/>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28">
        <v>3</v>
      </c>
      <c r="C14" s="59" t="str">
        <f>IFERROR(VLOOKUP(B14,'[1]Validacion datos'!A2:B5,2,FALSE),"")</f>
        <v>DESARROLLO PRODUCTIVO</v>
      </c>
      <c r="D14" s="59"/>
      <c r="E14" s="59"/>
      <c r="F14" s="59"/>
      <c r="G14" s="59"/>
      <c r="H14" s="59"/>
      <c r="I14" s="59"/>
      <c r="J14" s="59"/>
    </row>
    <row r="15" spans="1:11" ht="26.25" customHeight="1" x14ac:dyDescent="0.35">
      <c r="A15" s="4" t="s">
        <v>12</v>
      </c>
      <c r="B15" s="7">
        <v>3.2</v>
      </c>
      <c r="C15" s="59" t="str">
        <f>IFERROR(VLOOKUP(B15,'[1]Validacion datos'!A8:B26,2,FALSE),"")</f>
        <v>Energía confiable y ambientalmente sostenible</v>
      </c>
      <c r="D15" s="59"/>
      <c r="E15" s="59"/>
      <c r="F15" s="59"/>
      <c r="G15" s="59"/>
      <c r="H15" s="59"/>
      <c r="I15" s="59"/>
      <c r="J15" s="59"/>
    </row>
    <row r="16" spans="1:11" ht="18.5" customHeight="1" x14ac:dyDescent="0.35">
      <c r="A16" s="4" t="s">
        <v>13</v>
      </c>
      <c r="B16" s="7" t="s">
        <v>133</v>
      </c>
      <c r="C16" s="59" t="s">
        <v>132</v>
      </c>
      <c r="D16" s="59"/>
      <c r="E16" s="59"/>
      <c r="F16" s="59"/>
      <c r="G16" s="59"/>
      <c r="H16" s="59"/>
      <c r="I16" s="59"/>
      <c r="J16" s="59"/>
    </row>
    <row r="17" spans="1:11" ht="15.5" x14ac:dyDescent="0.35">
      <c r="A17" s="60" t="s">
        <v>14</v>
      </c>
      <c r="B17" s="61"/>
      <c r="C17" s="61"/>
      <c r="D17" s="61"/>
      <c r="E17" s="61"/>
      <c r="F17" s="61"/>
      <c r="G17" s="61"/>
      <c r="H17" s="61"/>
      <c r="I17" s="61"/>
      <c r="J17" s="62"/>
    </row>
    <row r="18" spans="1:11" ht="29.25" customHeight="1" x14ac:dyDescent="0.35">
      <c r="A18" s="4" t="s">
        <v>15</v>
      </c>
      <c r="B18" s="72" t="s">
        <v>78</v>
      </c>
      <c r="C18" s="72"/>
      <c r="D18" s="72"/>
      <c r="E18" s="72"/>
      <c r="F18" s="72"/>
      <c r="G18" s="72"/>
      <c r="H18" s="72"/>
      <c r="I18" s="72"/>
      <c r="J18" s="73"/>
    </row>
    <row r="19" spans="1:11" ht="33" customHeight="1" x14ac:dyDescent="0.35">
      <c r="A19" s="9" t="s">
        <v>16</v>
      </c>
      <c r="B19" s="72" t="s">
        <v>79</v>
      </c>
      <c r="C19" s="72"/>
      <c r="D19" s="72"/>
      <c r="E19" s="72"/>
      <c r="F19" s="72"/>
      <c r="G19" s="72"/>
      <c r="H19" s="72"/>
      <c r="I19" s="72"/>
      <c r="J19" s="73"/>
    </row>
    <row r="20" spans="1:11" ht="34.5" customHeight="1" x14ac:dyDescent="0.35">
      <c r="A20" s="9" t="s">
        <v>17</v>
      </c>
      <c r="B20" s="72" t="s">
        <v>58</v>
      </c>
      <c r="C20" s="72"/>
      <c r="D20" s="72"/>
      <c r="E20" s="72"/>
      <c r="F20" s="72"/>
      <c r="G20" s="72"/>
      <c r="H20" s="72"/>
      <c r="I20" s="72"/>
      <c r="J20" s="73"/>
    </row>
    <row r="21" spans="1:11" ht="74.25" customHeight="1" x14ac:dyDescent="0.35">
      <c r="A21" s="9" t="s">
        <v>38</v>
      </c>
      <c r="B21" s="72" t="s">
        <v>117</v>
      </c>
      <c r="C21" s="72"/>
      <c r="D21" s="72"/>
      <c r="E21" s="72"/>
      <c r="F21" s="72"/>
      <c r="G21" s="72"/>
      <c r="H21" s="72"/>
      <c r="I21" s="72"/>
      <c r="J21" s="73"/>
      <c r="K21" s="1"/>
    </row>
    <row r="22" spans="1:11" ht="15.5" x14ac:dyDescent="0.35">
      <c r="A22" s="60" t="s">
        <v>18</v>
      </c>
      <c r="B22" s="61"/>
      <c r="C22" s="61"/>
      <c r="D22" s="61"/>
      <c r="E22" s="61"/>
      <c r="F22" s="61"/>
      <c r="G22" s="61"/>
      <c r="H22" s="61"/>
      <c r="I22" s="61"/>
      <c r="J22" s="62"/>
    </row>
    <row r="23" spans="1:11" ht="15.5" x14ac:dyDescent="0.35">
      <c r="A23" s="76" t="s">
        <v>19</v>
      </c>
      <c r="B23" s="77"/>
      <c r="C23" s="77"/>
      <c r="D23" s="77"/>
      <c r="E23" s="77"/>
      <c r="F23" s="77"/>
      <c r="G23" s="77"/>
      <c r="H23" s="77"/>
      <c r="I23" s="77"/>
      <c r="J23" s="78"/>
      <c r="K23" s="1"/>
    </row>
    <row r="24" spans="1:11" ht="15" customHeight="1" x14ac:dyDescent="0.35">
      <c r="A24" s="79" t="s">
        <v>20</v>
      </c>
      <c r="B24" s="80"/>
      <c r="C24" s="81" t="s">
        <v>21</v>
      </c>
      <c r="D24" s="83"/>
      <c r="E24" s="83"/>
      <c r="F24" s="83" t="s">
        <v>22</v>
      </c>
      <c r="G24" s="83"/>
      <c r="H24" s="80"/>
      <c r="I24" s="81" t="s">
        <v>23</v>
      </c>
      <c r="J24" s="82"/>
    </row>
    <row r="25" spans="1:11" x14ac:dyDescent="0.35">
      <c r="A25" s="84">
        <v>455680484</v>
      </c>
      <c r="B25" s="85"/>
      <c r="C25" s="91">
        <v>462088316.47000003</v>
      </c>
      <c r="D25" s="92"/>
      <c r="E25" s="93"/>
      <c r="F25" s="91">
        <v>28409772.399999999</v>
      </c>
      <c r="G25" s="92"/>
      <c r="H25" s="93"/>
      <c r="I25" s="86">
        <f>+F25/C25</f>
        <v>6.1481261021764946E-2</v>
      </c>
      <c r="J25" s="87"/>
    </row>
    <row r="26" spans="1:11" ht="15.5" x14ac:dyDescent="0.35">
      <c r="A26" s="76" t="s">
        <v>24</v>
      </c>
      <c r="B26" s="77"/>
      <c r="C26" s="77"/>
      <c r="D26" s="77"/>
      <c r="E26" s="77"/>
      <c r="F26" s="77"/>
      <c r="G26" s="77"/>
      <c r="H26" s="77"/>
      <c r="I26" s="77"/>
      <c r="J26" s="78"/>
      <c r="K26" s="1"/>
    </row>
    <row r="27" spans="1:11" x14ac:dyDescent="0.35">
      <c r="A27" s="5"/>
      <c r="B27"/>
      <c r="C27" s="88" t="s">
        <v>51</v>
      </c>
      <c r="D27" s="89"/>
      <c r="E27" s="88" t="s">
        <v>49</v>
      </c>
      <c r="F27" s="89"/>
      <c r="G27" s="88" t="s">
        <v>50</v>
      </c>
      <c r="H27" s="88"/>
      <c r="I27" s="88" t="s">
        <v>25</v>
      </c>
      <c r="J27" s="90"/>
    </row>
    <row r="28" spans="1:11" ht="39" x14ac:dyDescent="0.35">
      <c r="A28" s="10" t="s">
        <v>26</v>
      </c>
      <c r="B28" s="11" t="s">
        <v>27</v>
      </c>
      <c r="C28" s="11" t="s">
        <v>39</v>
      </c>
      <c r="D28" s="11" t="s">
        <v>40</v>
      </c>
      <c r="E28" s="11" t="s">
        <v>43</v>
      </c>
      <c r="F28" s="11" t="s">
        <v>44</v>
      </c>
      <c r="G28" s="11" t="s">
        <v>45</v>
      </c>
      <c r="H28" s="11" t="s">
        <v>46</v>
      </c>
      <c r="I28" s="11" t="s">
        <v>47</v>
      </c>
      <c r="J28" s="12" t="s">
        <v>48</v>
      </c>
    </row>
    <row r="29" spans="1:11" ht="83" customHeight="1" x14ac:dyDescent="0.35">
      <c r="A29" s="34" t="s">
        <v>88</v>
      </c>
      <c r="B29" s="35" t="s">
        <v>89</v>
      </c>
      <c r="C29" s="13">
        <v>21</v>
      </c>
      <c r="D29" s="36">
        <v>228440874.94771001</v>
      </c>
      <c r="E29" s="13">
        <v>0</v>
      </c>
      <c r="F29" s="14">
        <v>115569403.90999998</v>
      </c>
      <c r="G29" s="15">
        <v>0</v>
      </c>
      <c r="H29" s="36">
        <v>28409772.399999999</v>
      </c>
      <c r="I29" s="38" t="e">
        <f>+Tabla16[[#This Row],[Física 
(E)]]/Tabla16[[#This Row],[Física
(C)]]</f>
        <v>#DIV/0!</v>
      </c>
      <c r="J29" s="39">
        <f>+Tabla16[[#This Row],[Financiera 
 (F)]]/Tabla16[[#This Row],[Financiera
(D)]]</f>
        <v>0.24582433965069331</v>
      </c>
    </row>
    <row r="30" spans="1:11" ht="15.5" x14ac:dyDescent="0.35">
      <c r="A30" s="60" t="s">
        <v>28</v>
      </c>
      <c r="B30" s="61"/>
      <c r="C30" s="61"/>
      <c r="D30" s="61"/>
      <c r="E30" s="61"/>
      <c r="F30" s="61"/>
      <c r="G30" s="61"/>
      <c r="H30" s="61"/>
      <c r="I30" s="61"/>
      <c r="J30" s="62"/>
    </row>
    <row r="31" spans="1:11" ht="15.5" x14ac:dyDescent="0.35">
      <c r="A31" s="76" t="s">
        <v>29</v>
      </c>
      <c r="B31" s="77"/>
      <c r="C31" s="77"/>
      <c r="D31" s="77"/>
      <c r="E31" s="77"/>
      <c r="F31" s="77"/>
      <c r="G31" s="77"/>
      <c r="H31" s="77"/>
      <c r="I31" s="77"/>
      <c r="J31" s="78"/>
      <c r="K31" s="1"/>
    </row>
    <row r="32" spans="1:11" x14ac:dyDescent="0.35">
      <c r="A32" s="23" t="s">
        <v>30</v>
      </c>
      <c r="B32" s="72" t="s">
        <v>116</v>
      </c>
      <c r="C32" s="72"/>
      <c r="D32" s="72"/>
      <c r="E32" s="72"/>
      <c r="F32" s="72"/>
      <c r="G32" s="72"/>
      <c r="H32" s="72"/>
      <c r="I32" s="72"/>
      <c r="J32" s="73"/>
    </row>
    <row r="33" spans="1:11" x14ac:dyDescent="0.35">
      <c r="A33" s="23" t="s">
        <v>31</v>
      </c>
      <c r="B33" s="72" t="s">
        <v>80</v>
      </c>
      <c r="C33" s="72"/>
      <c r="D33" s="72"/>
      <c r="E33" s="72"/>
      <c r="F33" s="72"/>
      <c r="G33" s="72"/>
      <c r="H33" s="72"/>
      <c r="I33" s="72"/>
      <c r="J33" s="73"/>
    </row>
    <row r="34" spans="1:11" ht="42.75" customHeight="1" x14ac:dyDescent="0.35">
      <c r="A34" s="23" t="s">
        <v>32</v>
      </c>
      <c r="B34" s="72"/>
      <c r="C34" s="72"/>
      <c r="D34" s="72"/>
      <c r="E34" s="72"/>
      <c r="F34" s="72"/>
      <c r="G34" s="72"/>
      <c r="H34" s="72"/>
      <c r="I34" s="72"/>
      <c r="J34" s="73"/>
    </row>
    <row r="35" spans="1:11" ht="29" x14ac:dyDescent="0.35">
      <c r="A35" s="23" t="s">
        <v>33</v>
      </c>
      <c r="B35" s="118" t="s">
        <v>104</v>
      </c>
      <c r="C35" s="118"/>
      <c r="D35" s="118"/>
      <c r="E35" s="118"/>
      <c r="F35" s="118"/>
      <c r="G35" s="118"/>
      <c r="H35" s="118"/>
      <c r="I35" s="118"/>
      <c r="J35" s="119"/>
    </row>
    <row r="36" spans="1:11" ht="15.5" x14ac:dyDescent="0.35">
      <c r="A36" s="60" t="s">
        <v>34</v>
      </c>
      <c r="B36" s="61"/>
      <c r="C36" s="61"/>
      <c r="D36" s="61"/>
      <c r="E36" s="61"/>
      <c r="F36" s="61"/>
      <c r="G36" s="61"/>
      <c r="H36" s="61"/>
      <c r="I36" s="61"/>
      <c r="J36" s="62"/>
    </row>
    <row r="37" spans="1:11" ht="15.5" x14ac:dyDescent="0.35">
      <c r="A37" s="63" t="s">
        <v>35</v>
      </c>
      <c r="B37" s="64"/>
      <c r="C37" s="64"/>
      <c r="D37" s="64"/>
      <c r="E37" s="64"/>
      <c r="F37" s="64"/>
      <c r="G37" s="64"/>
      <c r="H37" s="64"/>
      <c r="I37" s="64"/>
      <c r="J37" s="65"/>
      <c r="K37" s="1"/>
    </row>
    <row r="38" spans="1:11" ht="27.75" customHeight="1" x14ac:dyDescent="0.35">
      <c r="A38" s="66" t="s">
        <v>41</v>
      </c>
      <c r="B38" s="67"/>
      <c r="C38" s="67"/>
      <c r="D38" s="67"/>
      <c r="E38" s="67"/>
      <c r="F38" s="67"/>
      <c r="G38" s="67"/>
      <c r="H38" s="67"/>
      <c r="I38" s="67"/>
      <c r="J38" s="68"/>
    </row>
    <row r="39" spans="1:11" ht="27.75" customHeight="1" x14ac:dyDescent="0.35">
      <c r="A39" s="29"/>
      <c r="B39" s="29"/>
      <c r="C39" s="29"/>
      <c r="D39" s="29"/>
      <c r="E39" s="29"/>
      <c r="F39" s="29"/>
      <c r="G39" s="29"/>
      <c r="H39" s="29"/>
      <c r="I39" s="29"/>
      <c r="J39" s="29"/>
    </row>
    <row r="40" spans="1:11" ht="30.75" customHeight="1" x14ac:dyDescent="0.35">
      <c r="A40" s="69" t="s">
        <v>42</v>
      </c>
      <c r="B40" s="69"/>
      <c r="C40" s="69"/>
      <c r="D40" s="69"/>
      <c r="E40" s="69"/>
      <c r="F40" s="69"/>
      <c r="G40" s="69"/>
      <c r="H40" s="69"/>
      <c r="I40" s="69"/>
      <c r="J40" s="69"/>
    </row>
    <row r="42" spans="1:11" x14ac:dyDescent="0.35">
      <c r="A42" s="32" t="s">
        <v>60</v>
      </c>
      <c r="B42" s="51">
        <f>+D29</f>
        <v>228440874.94771001</v>
      </c>
      <c r="D42" s="46"/>
      <c r="E42" s="46"/>
      <c r="F42" s="46"/>
      <c r="H42" s="46"/>
      <c r="I42" s="46"/>
      <c r="J42" s="46"/>
    </row>
    <row r="43" spans="1:11" x14ac:dyDescent="0.35">
      <c r="A43" s="32" t="s">
        <v>62</v>
      </c>
      <c r="B43" s="51">
        <f>+C25</f>
        <v>462088316.47000003</v>
      </c>
      <c r="D43" s="57" t="s">
        <v>131</v>
      </c>
      <c r="E43" s="57"/>
      <c r="F43" s="57"/>
      <c r="H43" s="45"/>
      <c r="I43" s="45" t="s">
        <v>61</v>
      </c>
    </row>
    <row r="44" spans="1:11" x14ac:dyDescent="0.35">
      <c r="A44" s="32" t="s">
        <v>64</v>
      </c>
      <c r="B44" s="51">
        <f>+F25</f>
        <v>28409772.399999999</v>
      </c>
      <c r="D44" s="58" t="s">
        <v>92</v>
      </c>
      <c r="E44" s="58"/>
      <c r="F44" s="58"/>
      <c r="H44" s="44"/>
      <c r="I44" s="44" t="s">
        <v>63</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500-000000000000}"/>
    <dataValidation allowBlank="1" showInputMessage="1" prompt="Nombre del capítulo" sqref="B8:J10" xr:uid="{00000000-0002-0000-0500-000001000000}"/>
    <dataValidation allowBlank="1" showInputMessage="1" showErrorMessage="1" prompt="¿A quién va dirigido el programa?, ¿qué característica tiene esta población que requiere ser beneficiada?" sqref="B20:J20" xr:uid="{00000000-0002-0000-0500-000002000000}"/>
    <dataValidation allowBlank="1" showInputMessage="1" showErrorMessage="1" prompt="Nombre del producto" sqref="B32:J32" xr:uid="{00000000-0002-0000-0500-000003000000}"/>
    <dataValidation allowBlank="1" showInputMessage="1" showErrorMessage="1" prompt="1. Describir lo plasmado en el presupuesto_x000a_2. Describir lo alcanzado en términos financieros y de producción " sqref="B34:J34" xr:uid="{00000000-0002-0000-0500-000004000000}"/>
    <dataValidation allowBlank="1" showInputMessage="1" showErrorMessage="1" prompt="De existir desvío, explicar razones." sqref="B35:J35" xr:uid="{00000000-0002-0000-0500-000005000000}"/>
    <dataValidation allowBlank="1" showInputMessage="1" showErrorMessage="1" prompt="Oportunidades de mejora identificadas" sqref="A38:J39" xr:uid="{00000000-0002-0000-0500-000006000000}"/>
    <dataValidation allowBlank="1" showInputMessage="1" showErrorMessage="1" prompt="Presupuesto del programa" sqref="A25:C25 F25" xr:uid="{00000000-0002-0000-0500-000007000000}"/>
    <dataValidation allowBlank="1" showInputMessage="1" showErrorMessage="1" prompt="¿En qué consiste el programa?" sqref="B33:J33 B19:J19" xr:uid="{00000000-0002-0000-0500-000008000000}"/>
    <dataValidation allowBlank="1" showInputMessage="1" showErrorMessage="1" prompt="Nombre de cada producto" sqref="A28:A29" xr:uid="{00000000-0002-0000-0500-000009000000}"/>
    <dataValidation allowBlank="1" showInputMessage="1" showErrorMessage="1" prompt="Nombre del indicador" sqref="B28:B29" xr:uid="{00000000-0002-0000-0500-00000A000000}"/>
    <dataValidation allowBlank="1" showInputMessage="1" showErrorMessage="1" prompt="Meta anual del indicador" sqref="C28:C29 E28" xr:uid="{00000000-0002-0000-0500-00000B000000}"/>
    <dataValidation allowBlank="1" showInputMessage="1" showErrorMessage="1" prompt="Monto presupuestado para el producto" sqref="D28:D29 E29:F29 F28" xr:uid="{00000000-0002-0000-0500-00000C000000}"/>
    <dataValidation allowBlank="1" showInputMessage="1" showErrorMessage="1" prompt="Meta alcanzada en el trimestre" sqref="G28:G29" xr:uid="{00000000-0002-0000-0500-00000D000000}"/>
    <dataValidation allowBlank="1" showInputMessage="1" showErrorMessage="1" prompt="Monto ejecutado en el trimestre" sqref="H28:H29" xr:uid="{00000000-0002-0000-0500-00000E000000}"/>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5"/>
  <sheetViews>
    <sheetView topLeftCell="A12" zoomScaleNormal="100" workbookViewId="0">
      <selection activeCell="D44" sqref="D44:F44"/>
    </sheetView>
  </sheetViews>
  <sheetFormatPr baseColWidth="10" defaultRowHeight="14.5" x14ac:dyDescent="0.35"/>
  <cols>
    <col min="1" max="1" width="23" style="6" customWidth="1"/>
    <col min="2" max="2" width="13.7265625" style="6" bestFit="1" customWidth="1"/>
    <col min="3" max="10" width="12.7265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72" t="s">
        <v>57</v>
      </c>
      <c r="C11" s="116"/>
      <c r="D11" s="116"/>
      <c r="E11" s="116"/>
      <c r="F11" s="116"/>
      <c r="G11" s="116"/>
      <c r="H11" s="116"/>
      <c r="I11" s="116"/>
      <c r="J11" s="117"/>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42">
        <v>3</v>
      </c>
      <c r="C14" s="59" t="str">
        <f>IFERROR(VLOOKUP(B14,'[1]Validacion datos'!A2:B5,2,FALSE),"")</f>
        <v>DESARROLLO PRODUCTIVO</v>
      </c>
      <c r="D14" s="59"/>
      <c r="E14" s="59"/>
      <c r="F14" s="59"/>
      <c r="G14" s="59"/>
      <c r="H14" s="59"/>
      <c r="I14" s="59"/>
      <c r="J14" s="59"/>
    </row>
    <row r="15" spans="1:11" ht="26.25" customHeight="1" x14ac:dyDescent="0.35">
      <c r="A15" s="4" t="s">
        <v>12</v>
      </c>
      <c r="B15" s="43">
        <v>3.3</v>
      </c>
      <c r="C15" s="59" t="str">
        <f>IFERROR(VLOOKUP(B15,'[1]Validacion datos'!A8:B26,2,FALSE),"")</f>
        <v>Competitividad e innovavión en un ambiente favorable a la cooperación y la responsabilidad social</v>
      </c>
      <c r="D15" s="59"/>
      <c r="E15" s="59"/>
      <c r="F15" s="59"/>
      <c r="G15" s="59"/>
      <c r="H15" s="59"/>
      <c r="I15" s="59"/>
      <c r="J15" s="59"/>
    </row>
    <row r="16" spans="1:11" ht="30.75" customHeight="1" x14ac:dyDescent="0.35">
      <c r="A16" s="4" t="s">
        <v>13</v>
      </c>
      <c r="B16" s="8" t="s">
        <v>90</v>
      </c>
      <c r="C16" s="59" t="str">
        <f>IFERROR(VLOOKUP(B16,'[1]Validacion datos'!D8:E64,2,FALSE),"")</f>
        <v>Fortalecer el sistema nacional de ciencia, tecnoloíia e innovación para dea respuestas a las demandas económicas, sociales y culturales de la nación y propiciar la inserción en la sociedad y economía del conocimiento</v>
      </c>
      <c r="D16" s="59"/>
      <c r="E16" s="59"/>
      <c r="F16" s="59"/>
      <c r="G16" s="59"/>
      <c r="H16" s="59"/>
      <c r="I16" s="59"/>
      <c r="J16" s="59"/>
    </row>
    <row r="17" spans="1:11" ht="15.5" x14ac:dyDescent="0.35">
      <c r="A17" s="60" t="s">
        <v>14</v>
      </c>
      <c r="B17" s="61"/>
      <c r="C17" s="61"/>
      <c r="D17" s="61"/>
      <c r="E17" s="61"/>
      <c r="F17" s="61"/>
      <c r="G17" s="61"/>
      <c r="H17" s="61"/>
      <c r="I17" s="61"/>
      <c r="J17" s="62"/>
    </row>
    <row r="18" spans="1:11" ht="29.25" customHeight="1" x14ac:dyDescent="0.35">
      <c r="A18" s="4" t="s">
        <v>15</v>
      </c>
      <c r="B18" s="72" t="s">
        <v>81</v>
      </c>
      <c r="C18" s="72"/>
      <c r="D18" s="72"/>
      <c r="E18" s="72"/>
      <c r="F18" s="72"/>
      <c r="G18" s="72"/>
      <c r="H18" s="72"/>
      <c r="I18" s="72"/>
      <c r="J18" s="73"/>
    </row>
    <row r="19" spans="1:11" ht="55.5" customHeight="1" x14ac:dyDescent="0.35">
      <c r="A19" s="9" t="s">
        <v>16</v>
      </c>
      <c r="B19" s="72" t="s">
        <v>91</v>
      </c>
      <c r="C19" s="72"/>
      <c r="D19" s="72"/>
      <c r="E19" s="72"/>
      <c r="F19" s="72"/>
      <c r="G19" s="72"/>
      <c r="H19" s="72"/>
      <c r="I19" s="72"/>
      <c r="J19" s="73"/>
    </row>
    <row r="20" spans="1:11" ht="34.5" customHeight="1" x14ac:dyDescent="0.35">
      <c r="A20" s="9" t="s">
        <v>17</v>
      </c>
      <c r="B20" s="72" t="s">
        <v>58</v>
      </c>
      <c r="C20" s="72"/>
      <c r="D20" s="72"/>
      <c r="E20" s="72"/>
      <c r="F20" s="72"/>
      <c r="G20" s="72"/>
      <c r="H20" s="72"/>
      <c r="I20" s="72"/>
      <c r="J20" s="73"/>
    </row>
    <row r="21" spans="1:11" ht="60" customHeight="1" x14ac:dyDescent="0.35">
      <c r="A21" s="9" t="s">
        <v>38</v>
      </c>
      <c r="B21" s="74" t="s">
        <v>124</v>
      </c>
      <c r="C21" s="74"/>
      <c r="D21" s="74"/>
      <c r="E21" s="74"/>
      <c r="F21" s="74"/>
      <c r="G21" s="74"/>
      <c r="H21" s="74"/>
      <c r="I21" s="74"/>
      <c r="J21" s="75"/>
      <c r="K21" s="1"/>
    </row>
    <row r="22" spans="1:11" ht="15.5" x14ac:dyDescent="0.35">
      <c r="A22" s="60" t="s">
        <v>18</v>
      </c>
      <c r="B22" s="61"/>
      <c r="C22" s="61"/>
      <c r="D22" s="61"/>
      <c r="E22" s="61"/>
      <c r="F22" s="61"/>
      <c r="G22" s="61"/>
      <c r="H22" s="61"/>
      <c r="I22" s="61"/>
      <c r="J22" s="62"/>
    </row>
    <row r="23" spans="1:11" ht="15.5" x14ac:dyDescent="0.35">
      <c r="A23" s="76" t="s">
        <v>19</v>
      </c>
      <c r="B23" s="77"/>
      <c r="C23" s="77"/>
      <c r="D23" s="77"/>
      <c r="E23" s="77"/>
      <c r="F23" s="77"/>
      <c r="G23" s="77"/>
      <c r="H23" s="77"/>
      <c r="I23" s="77"/>
      <c r="J23" s="78"/>
      <c r="K23" s="1"/>
    </row>
    <row r="24" spans="1:11" ht="15" customHeight="1" x14ac:dyDescent="0.35">
      <c r="A24" s="79" t="s">
        <v>20</v>
      </c>
      <c r="B24" s="80"/>
      <c r="C24" s="81" t="s">
        <v>21</v>
      </c>
      <c r="D24" s="83"/>
      <c r="E24" s="83"/>
      <c r="F24" s="83" t="s">
        <v>22</v>
      </c>
      <c r="G24" s="83"/>
      <c r="H24" s="80"/>
      <c r="I24" s="81" t="s">
        <v>23</v>
      </c>
      <c r="J24" s="82"/>
    </row>
    <row r="25" spans="1:11" x14ac:dyDescent="0.35">
      <c r="A25" s="84">
        <v>19865797</v>
      </c>
      <c r="B25" s="85"/>
      <c r="C25" s="91">
        <f>+D29</f>
        <v>113217592</v>
      </c>
      <c r="D25" s="92"/>
      <c r="E25" s="93"/>
      <c r="F25" s="91">
        <v>3012540.86</v>
      </c>
      <c r="G25" s="92"/>
      <c r="H25" s="93"/>
      <c r="I25" s="86">
        <f>+F25/C25</f>
        <v>2.6608416649596293E-2</v>
      </c>
      <c r="J25" s="87"/>
    </row>
    <row r="26" spans="1:11" ht="15.5" x14ac:dyDescent="0.35">
      <c r="A26" s="76" t="s">
        <v>24</v>
      </c>
      <c r="B26" s="77"/>
      <c r="C26" s="77"/>
      <c r="D26" s="77"/>
      <c r="E26" s="77"/>
      <c r="F26" s="77"/>
      <c r="G26" s="77"/>
      <c r="H26" s="77"/>
      <c r="I26" s="77"/>
      <c r="J26" s="78"/>
      <c r="K26" s="1"/>
    </row>
    <row r="27" spans="1:11" x14ac:dyDescent="0.35">
      <c r="A27" s="5"/>
      <c r="B27"/>
      <c r="C27" s="88" t="s">
        <v>51</v>
      </c>
      <c r="D27" s="89"/>
      <c r="E27" s="88" t="s">
        <v>49</v>
      </c>
      <c r="F27" s="89"/>
      <c r="G27" s="88" t="s">
        <v>50</v>
      </c>
      <c r="H27" s="88"/>
      <c r="I27" s="88" t="s">
        <v>25</v>
      </c>
      <c r="J27" s="90"/>
    </row>
    <row r="28" spans="1:11" ht="39" x14ac:dyDescent="0.35">
      <c r="A28" s="10" t="s">
        <v>26</v>
      </c>
      <c r="B28" s="11" t="s">
        <v>27</v>
      </c>
      <c r="C28" s="11" t="s">
        <v>39</v>
      </c>
      <c r="D28" s="11" t="s">
        <v>40</v>
      </c>
      <c r="E28" s="11" t="s">
        <v>43</v>
      </c>
      <c r="F28" s="11" t="s">
        <v>44</v>
      </c>
      <c r="G28" s="11" t="s">
        <v>45</v>
      </c>
      <c r="H28" s="11" t="s">
        <v>46</v>
      </c>
      <c r="I28" s="11" t="s">
        <v>47</v>
      </c>
      <c r="J28" s="12" t="s">
        <v>48</v>
      </c>
    </row>
    <row r="29" spans="1:11" ht="107.15" customHeight="1" x14ac:dyDescent="0.35">
      <c r="A29" s="47" t="s">
        <v>107</v>
      </c>
      <c r="B29" s="48" t="s">
        <v>108</v>
      </c>
      <c r="C29" s="13">
        <v>9</v>
      </c>
      <c r="D29" s="36">
        <v>113217592</v>
      </c>
      <c r="E29" s="13">
        <v>1</v>
      </c>
      <c r="F29" s="14">
        <v>23922824</v>
      </c>
      <c r="G29" s="15">
        <v>1</v>
      </c>
      <c r="H29" s="36">
        <v>3012540.86</v>
      </c>
      <c r="I29" s="16">
        <f>+Tabla17[[#This Row],[Física 
(E)]]/Tabla17[[#This Row],[Física
(C)]]</f>
        <v>1</v>
      </c>
      <c r="J29" s="17">
        <f>+Tabla17[[#This Row],[Financiera 
 (F)]]/Tabla17[[#This Row],[Financiera
(D)]]</f>
        <v>0.12592747662232517</v>
      </c>
    </row>
    <row r="30" spans="1:11" x14ac:dyDescent="0.35">
      <c r="A30" s="18"/>
      <c r="B30" s="19"/>
      <c r="C30" s="20"/>
      <c r="D30" s="21"/>
      <c r="E30" s="21"/>
      <c r="F30" s="21"/>
      <c r="G30" s="22"/>
      <c r="H30" s="21"/>
      <c r="I30" s="16"/>
      <c r="J30" s="17"/>
    </row>
    <row r="31" spans="1:11" ht="15.5" x14ac:dyDescent="0.35">
      <c r="A31" s="60" t="s">
        <v>28</v>
      </c>
      <c r="B31" s="61"/>
      <c r="C31" s="61"/>
      <c r="D31" s="61"/>
      <c r="E31" s="61"/>
      <c r="F31" s="61"/>
      <c r="G31" s="61"/>
      <c r="H31" s="61"/>
      <c r="I31" s="61"/>
      <c r="J31" s="62"/>
    </row>
    <row r="32" spans="1:11" ht="15.5" x14ac:dyDescent="0.35">
      <c r="A32" s="76" t="s">
        <v>29</v>
      </c>
      <c r="B32" s="77"/>
      <c r="C32" s="77"/>
      <c r="D32" s="77"/>
      <c r="E32" s="77"/>
      <c r="F32" s="77"/>
      <c r="G32" s="77"/>
      <c r="H32" s="77"/>
      <c r="I32" s="77"/>
      <c r="J32" s="78"/>
      <c r="K32" s="1"/>
    </row>
    <row r="33" spans="1:11" ht="32.15" customHeight="1" x14ac:dyDescent="0.35">
      <c r="A33" s="23" t="s">
        <v>30</v>
      </c>
      <c r="B33" s="74" t="s">
        <v>107</v>
      </c>
      <c r="C33" s="74"/>
      <c r="D33" s="74"/>
      <c r="E33" s="74"/>
      <c r="F33" s="74"/>
      <c r="G33" s="74"/>
      <c r="H33" s="74"/>
      <c r="I33" s="74"/>
      <c r="J33" s="75"/>
    </row>
    <row r="34" spans="1:11" ht="32.15" customHeight="1" x14ac:dyDescent="0.35">
      <c r="A34" s="23" t="s">
        <v>31</v>
      </c>
      <c r="B34" s="72" t="s">
        <v>118</v>
      </c>
      <c r="C34" s="72"/>
      <c r="D34" s="72"/>
      <c r="E34" s="72"/>
      <c r="F34" s="72"/>
      <c r="G34" s="72"/>
      <c r="H34" s="72"/>
      <c r="I34" s="72"/>
      <c r="J34" s="73"/>
    </row>
    <row r="35" spans="1:11" ht="32.15" customHeight="1" x14ac:dyDescent="0.35">
      <c r="A35" s="23" t="s">
        <v>32</v>
      </c>
      <c r="B35" s="72" t="s">
        <v>96</v>
      </c>
      <c r="C35" s="72"/>
      <c r="D35" s="72"/>
      <c r="E35" s="72"/>
      <c r="F35" s="72"/>
      <c r="G35" s="72"/>
      <c r="H35" s="72"/>
      <c r="I35" s="72"/>
      <c r="J35" s="73"/>
    </row>
    <row r="36" spans="1:11" ht="32.15" customHeight="1" x14ac:dyDescent="0.35">
      <c r="A36" s="23" t="s">
        <v>33</v>
      </c>
      <c r="B36" s="120" t="s">
        <v>106</v>
      </c>
      <c r="C36" s="120"/>
      <c r="D36" s="120"/>
      <c r="E36" s="120"/>
      <c r="F36" s="120"/>
      <c r="G36" s="120"/>
      <c r="H36" s="120"/>
      <c r="I36" s="120"/>
      <c r="J36" s="121"/>
      <c r="K36" s="6" t="s">
        <v>95</v>
      </c>
    </row>
    <row r="37" spans="1:11" ht="15.5" x14ac:dyDescent="0.35">
      <c r="A37" s="60" t="s">
        <v>34</v>
      </c>
      <c r="B37" s="61"/>
      <c r="C37" s="61"/>
      <c r="D37" s="61"/>
      <c r="E37" s="61"/>
      <c r="F37" s="61"/>
      <c r="G37" s="61"/>
      <c r="H37" s="61"/>
      <c r="I37" s="61"/>
      <c r="J37" s="62"/>
    </row>
    <row r="38" spans="1:11" ht="15.5" x14ac:dyDescent="0.35">
      <c r="A38" s="63" t="s">
        <v>35</v>
      </c>
      <c r="B38" s="64"/>
      <c r="C38" s="64"/>
      <c r="D38" s="64"/>
      <c r="E38" s="64"/>
      <c r="F38" s="64"/>
      <c r="G38" s="64"/>
      <c r="H38" s="64"/>
      <c r="I38" s="64"/>
      <c r="J38" s="65"/>
      <c r="K38" s="1"/>
    </row>
    <row r="39" spans="1:11" ht="27.75" customHeight="1" x14ac:dyDescent="0.35">
      <c r="A39" s="66" t="s">
        <v>41</v>
      </c>
      <c r="B39" s="67"/>
      <c r="C39" s="67"/>
      <c r="D39" s="67"/>
      <c r="E39" s="67"/>
      <c r="F39" s="67"/>
      <c r="G39" s="67"/>
      <c r="H39" s="67"/>
      <c r="I39" s="67"/>
      <c r="J39" s="68"/>
    </row>
    <row r="40" spans="1:11" ht="27.75" customHeight="1" x14ac:dyDescent="0.35">
      <c r="A40" s="29"/>
      <c r="B40" s="29"/>
      <c r="C40" s="29"/>
      <c r="D40" s="29"/>
      <c r="E40" s="29"/>
      <c r="F40" s="29"/>
      <c r="G40" s="29"/>
      <c r="H40" s="29"/>
      <c r="I40" s="29"/>
      <c r="J40" s="29"/>
    </row>
    <row r="41" spans="1:11" ht="30.75" customHeight="1" x14ac:dyDescent="0.35">
      <c r="A41" s="69" t="s">
        <v>42</v>
      </c>
      <c r="B41" s="69"/>
      <c r="C41" s="69"/>
      <c r="D41" s="69"/>
      <c r="E41" s="69"/>
      <c r="F41" s="69"/>
      <c r="G41" s="69"/>
      <c r="H41" s="69"/>
      <c r="I41" s="69"/>
      <c r="J41" s="69"/>
    </row>
    <row r="43" spans="1:11" x14ac:dyDescent="0.35">
      <c r="A43" s="32" t="s">
        <v>60</v>
      </c>
      <c r="B43" s="51">
        <f>+A25</f>
        <v>19865797</v>
      </c>
      <c r="D43" s="46"/>
      <c r="E43" s="46"/>
      <c r="F43" s="46"/>
      <c r="H43" s="46"/>
      <c r="I43" s="46"/>
      <c r="J43" s="46"/>
    </row>
    <row r="44" spans="1:11" x14ac:dyDescent="0.35">
      <c r="A44" s="32" t="s">
        <v>62</v>
      </c>
      <c r="B44" s="51">
        <f>+C25</f>
        <v>113217592</v>
      </c>
      <c r="D44" s="57" t="s">
        <v>131</v>
      </c>
      <c r="E44" s="57"/>
      <c r="F44" s="57"/>
      <c r="H44" s="45"/>
      <c r="I44" s="45" t="s">
        <v>61</v>
      </c>
    </row>
    <row r="45" spans="1:11" x14ac:dyDescent="0.35">
      <c r="A45" s="32" t="s">
        <v>64</v>
      </c>
      <c r="B45" s="51">
        <f>+F25</f>
        <v>3012540.86</v>
      </c>
      <c r="D45" s="58" t="s">
        <v>92</v>
      </c>
      <c r="E45" s="58"/>
      <c r="F45" s="58"/>
      <c r="H45" s="44"/>
      <c r="I45" s="44" t="s">
        <v>63</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7:J37"/>
    <mergeCell ref="A26:J26"/>
    <mergeCell ref="C27:D27"/>
    <mergeCell ref="E27:F27"/>
    <mergeCell ref="G27:H27"/>
    <mergeCell ref="I27:J27"/>
    <mergeCell ref="A31:J31"/>
    <mergeCell ref="A32:J32"/>
    <mergeCell ref="B33:J33"/>
    <mergeCell ref="B34:J34"/>
    <mergeCell ref="B35:J35"/>
    <mergeCell ref="B36:J36"/>
    <mergeCell ref="A38:J38"/>
    <mergeCell ref="A39:J39"/>
    <mergeCell ref="A41:J41"/>
    <mergeCell ref="D44:F44"/>
    <mergeCell ref="D45:F45"/>
  </mergeCells>
  <dataValidations count="15">
    <dataValidation allowBlank="1" sqref="A8" xr:uid="{00000000-0002-0000-0600-000000000000}"/>
    <dataValidation allowBlank="1" showInputMessage="1" prompt="Nombre del capítulo" sqref="B8:J10" xr:uid="{00000000-0002-0000-0600-000001000000}"/>
    <dataValidation allowBlank="1" showInputMessage="1" showErrorMessage="1" prompt="¿A quién va dirigido el programa?, ¿qué característica tiene esta población que requiere ser beneficiada?" sqref="B20:J20" xr:uid="{00000000-0002-0000-0600-000002000000}"/>
    <dataValidation allowBlank="1" showInputMessage="1" showErrorMessage="1" prompt="Nombre del producto" sqref="B33:J33" xr:uid="{00000000-0002-0000-0600-000003000000}"/>
    <dataValidation allowBlank="1" showInputMessage="1" showErrorMessage="1" prompt="1. Describir lo plasmado en el presupuesto_x000a_2. Describir lo alcanzado en términos financieros y de producción " sqref="B35:J35" xr:uid="{00000000-0002-0000-0600-000004000000}"/>
    <dataValidation allowBlank="1" showInputMessage="1" showErrorMessage="1" prompt="De existir desvío, explicar razones." sqref="B36:J36" xr:uid="{00000000-0002-0000-0600-000005000000}"/>
    <dataValidation allowBlank="1" showInputMessage="1" showErrorMessage="1" prompt="Oportunidades de mejora identificadas" sqref="A39:J40" xr:uid="{00000000-0002-0000-0600-000006000000}"/>
    <dataValidation allowBlank="1" showInputMessage="1" showErrorMessage="1" prompt="Presupuesto del programa" sqref="A25:C25 F25" xr:uid="{00000000-0002-0000-0600-000007000000}"/>
    <dataValidation allowBlank="1" showInputMessage="1" showErrorMessage="1" prompt="¿En qué consiste el programa?" sqref="B34:J34 B19:J19" xr:uid="{00000000-0002-0000-0600-000008000000}"/>
    <dataValidation allowBlank="1" showInputMessage="1" showErrorMessage="1" prompt="Nombre de cada producto" sqref="A28:A30" xr:uid="{00000000-0002-0000-0600-000009000000}"/>
    <dataValidation allowBlank="1" showInputMessage="1" showErrorMessage="1" prompt="Nombre del indicador" sqref="B28:B30" xr:uid="{00000000-0002-0000-0600-00000A000000}"/>
    <dataValidation allowBlank="1" showInputMessage="1" showErrorMessage="1" prompt="Meta anual del indicador" sqref="C28:C30 E28" xr:uid="{00000000-0002-0000-0600-00000B000000}"/>
    <dataValidation allowBlank="1" showInputMessage="1" showErrorMessage="1" prompt="Monto presupuestado para el producto" sqref="D28:D30 E29:F30 F28" xr:uid="{00000000-0002-0000-0600-00000C000000}"/>
    <dataValidation allowBlank="1" showInputMessage="1" showErrorMessage="1" prompt="Meta alcanzada en el trimestre" sqref="G28:G30" xr:uid="{00000000-0002-0000-0600-00000D000000}"/>
    <dataValidation allowBlank="1" showInputMessage="1" showErrorMessage="1" prompt="Monto ejecutado en el trimestre" sqref="H28:H30" xr:uid="{00000000-0002-0000-0600-00000E000000}"/>
  </dataValidations>
  <printOptions horizontalCentered="1" verticalCentered="1"/>
  <pageMargins left="0.51181102362204722" right="0.51181102362204722" top="0.74803149606299213" bottom="0.74803149606299213" header="0.31496062992125984" footer="0.31496062992125984"/>
  <pageSetup scale="58" fitToWidth="0" orientation="portrait" r:id="rId1"/>
  <ignoredErrors>
    <ignoredError sqref="D30:J30"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
  <sheetViews>
    <sheetView showGridLines="0" topLeftCell="A12" zoomScaleNormal="100" workbookViewId="0">
      <selection activeCell="C16" sqref="C16:J16"/>
    </sheetView>
  </sheetViews>
  <sheetFormatPr baseColWidth="10" defaultRowHeight="14.5" x14ac:dyDescent="0.35"/>
  <cols>
    <col min="1" max="1" width="23" style="6" customWidth="1"/>
    <col min="2" max="2" width="13.7265625" style="6" bestFit="1" customWidth="1"/>
    <col min="3" max="10" width="12.7265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72" t="s">
        <v>57</v>
      </c>
      <c r="C11" s="116"/>
      <c r="D11" s="116"/>
      <c r="E11" s="116"/>
      <c r="F11" s="116"/>
      <c r="G11" s="116"/>
      <c r="H11" s="116"/>
      <c r="I11" s="116"/>
      <c r="J11" s="117"/>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28">
        <v>3</v>
      </c>
      <c r="C14" s="59" t="str">
        <f>IFERROR(VLOOKUP(B14,'[1]Validacion datos'!A2:B5,2,FALSE),"")</f>
        <v>DESARROLLO PRODUCTIVO</v>
      </c>
      <c r="D14" s="59"/>
      <c r="E14" s="59"/>
      <c r="F14" s="59"/>
      <c r="G14" s="59"/>
      <c r="H14" s="59"/>
      <c r="I14" s="59"/>
      <c r="J14" s="59"/>
    </row>
    <row r="15" spans="1:11" ht="26.25" customHeight="1" x14ac:dyDescent="0.35">
      <c r="A15" s="4" t="s">
        <v>12</v>
      </c>
      <c r="B15" s="7">
        <v>3.2</v>
      </c>
      <c r="C15" s="59" t="str">
        <f>IFERROR(VLOOKUP(B15,'[1]Validacion datos'!A8:B26,2,FALSE),"")</f>
        <v>Energía confiable y ambientalmente sostenible</v>
      </c>
      <c r="D15" s="59"/>
      <c r="E15" s="59"/>
      <c r="F15" s="59"/>
      <c r="G15" s="59"/>
      <c r="H15" s="59"/>
      <c r="I15" s="59"/>
      <c r="J15" s="59"/>
    </row>
    <row r="16" spans="1:11" ht="30.5" customHeight="1" x14ac:dyDescent="0.35">
      <c r="A16" s="4" t="s">
        <v>13</v>
      </c>
      <c r="B16" s="7" t="s">
        <v>125</v>
      </c>
      <c r="C16" s="127" t="s">
        <v>126</v>
      </c>
      <c r="D16" s="127"/>
      <c r="E16" s="127"/>
      <c r="F16" s="127"/>
      <c r="G16" s="127"/>
      <c r="H16" s="127"/>
      <c r="I16" s="127"/>
      <c r="J16" s="127"/>
    </row>
    <row r="17" spans="1:11" ht="15.5" x14ac:dyDescent="0.35">
      <c r="A17" s="60" t="s">
        <v>14</v>
      </c>
      <c r="B17" s="61"/>
      <c r="C17" s="61"/>
      <c r="D17" s="61"/>
      <c r="E17" s="61"/>
      <c r="F17" s="61"/>
      <c r="G17" s="61"/>
      <c r="H17" s="61"/>
      <c r="I17" s="61"/>
      <c r="J17" s="62"/>
    </row>
    <row r="18" spans="1:11" ht="29.25" customHeight="1" x14ac:dyDescent="0.35">
      <c r="A18" s="4" t="s">
        <v>15</v>
      </c>
      <c r="B18" s="72" t="s">
        <v>68</v>
      </c>
      <c r="C18" s="72"/>
      <c r="D18" s="72"/>
      <c r="E18" s="72"/>
      <c r="F18" s="72"/>
      <c r="G18" s="72"/>
      <c r="H18" s="72"/>
      <c r="I18" s="72"/>
      <c r="J18" s="73"/>
    </row>
    <row r="19" spans="1:11" ht="33" customHeight="1" x14ac:dyDescent="0.35">
      <c r="A19" s="9" t="s">
        <v>16</v>
      </c>
      <c r="B19" s="72" t="s">
        <v>69</v>
      </c>
      <c r="C19" s="72"/>
      <c r="D19" s="72"/>
      <c r="E19" s="72"/>
      <c r="F19" s="72"/>
      <c r="G19" s="72"/>
      <c r="H19" s="72"/>
      <c r="I19" s="72"/>
      <c r="J19" s="73"/>
    </row>
    <row r="20" spans="1:11" ht="34.5" customHeight="1" x14ac:dyDescent="0.35">
      <c r="A20" s="9" t="s">
        <v>17</v>
      </c>
      <c r="B20" s="72" t="s">
        <v>70</v>
      </c>
      <c r="C20" s="72"/>
      <c r="D20" s="72"/>
      <c r="E20" s="72"/>
      <c r="F20" s="72"/>
      <c r="G20" s="72"/>
      <c r="H20" s="72"/>
      <c r="I20" s="72"/>
      <c r="J20" s="73"/>
    </row>
    <row r="21" spans="1:11" ht="78" customHeight="1" x14ac:dyDescent="0.35">
      <c r="A21" s="9" t="s">
        <v>38</v>
      </c>
      <c r="B21" s="72" t="s">
        <v>115</v>
      </c>
      <c r="C21" s="72"/>
      <c r="D21" s="72"/>
      <c r="E21" s="72"/>
      <c r="F21" s="72"/>
      <c r="G21" s="72"/>
      <c r="H21" s="72"/>
      <c r="I21" s="72"/>
      <c r="J21" s="73"/>
      <c r="K21" s="1"/>
    </row>
    <row r="22" spans="1:11" ht="15.5" x14ac:dyDescent="0.35">
      <c r="A22" s="60" t="s">
        <v>18</v>
      </c>
      <c r="B22" s="61"/>
      <c r="C22" s="61"/>
      <c r="D22" s="61"/>
      <c r="E22" s="61"/>
      <c r="F22" s="61"/>
      <c r="G22" s="61"/>
      <c r="H22" s="61"/>
      <c r="I22" s="61"/>
      <c r="J22" s="62"/>
    </row>
    <row r="23" spans="1:11" ht="15.5" x14ac:dyDescent="0.35">
      <c r="A23" s="76" t="s">
        <v>19</v>
      </c>
      <c r="B23" s="77"/>
      <c r="C23" s="77"/>
      <c r="D23" s="77"/>
      <c r="E23" s="77"/>
      <c r="F23" s="77"/>
      <c r="G23" s="77"/>
      <c r="H23" s="77"/>
      <c r="I23" s="77"/>
      <c r="J23" s="78"/>
      <c r="K23" s="1"/>
    </row>
    <row r="24" spans="1:11" ht="15" customHeight="1" x14ac:dyDescent="0.35">
      <c r="A24" s="79" t="s">
        <v>20</v>
      </c>
      <c r="B24" s="80"/>
      <c r="C24" s="81" t="s">
        <v>21</v>
      </c>
      <c r="D24" s="83"/>
      <c r="E24" s="83"/>
      <c r="F24" s="83" t="s">
        <v>22</v>
      </c>
      <c r="G24" s="83"/>
      <c r="H24" s="80"/>
      <c r="I24" s="81" t="s">
        <v>23</v>
      </c>
      <c r="J24" s="82"/>
    </row>
    <row r="25" spans="1:11" x14ac:dyDescent="0.35">
      <c r="A25" s="84">
        <v>28207124</v>
      </c>
      <c r="B25" s="85"/>
      <c r="C25" s="91">
        <v>145380277</v>
      </c>
      <c r="D25" s="92"/>
      <c r="E25" s="93"/>
      <c r="F25" s="91">
        <v>2464483.85</v>
      </c>
      <c r="G25" s="92"/>
      <c r="H25" s="93"/>
      <c r="I25" s="86">
        <f>+F25/C25</f>
        <v>1.6951982076633409E-2</v>
      </c>
      <c r="J25" s="87"/>
    </row>
    <row r="26" spans="1:11" ht="15.5" x14ac:dyDescent="0.35">
      <c r="A26" s="76" t="s">
        <v>24</v>
      </c>
      <c r="B26" s="77"/>
      <c r="C26" s="77"/>
      <c r="D26" s="77"/>
      <c r="E26" s="77"/>
      <c r="F26" s="77"/>
      <c r="G26" s="77"/>
      <c r="H26" s="77"/>
      <c r="I26" s="77"/>
      <c r="J26" s="78"/>
      <c r="K26" s="1"/>
    </row>
    <row r="27" spans="1:11" x14ac:dyDescent="0.35">
      <c r="A27" s="5"/>
      <c r="B27"/>
      <c r="C27" s="88" t="s">
        <v>51</v>
      </c>
      <c r="D27" s="89"/>
      <c r="E27" s="88" t="s">
        <v>49</v>
      </c>
      <c r="F27" s="89"/>
      <c r="G27" s="88" t="s">
        <v>50</v>
      </c>
      <c r="H27" s="88"/>
      <c r="I27" s="88" t="s">
        <v>25</v>
      </c>
      <c r="J27" s="90"/>
    </row>
    <row r="28" spans="1:11" ht="39" x14ac:dyDescent="0.35">
      <c r="A28" s="10" t="s">
        <v>26</v>
      </c>
      <c r="B28" s="11" t="s">
        <v>27</v>
      </c>
      <c r="C28" s="11" t="s">
        <v>39</v>
      </c>
      <c r="D28" s="11" t="s">
        <v>40</v>
      </c>
      <c r="E28" s="11" t="s">
        <v>43</v>
      </c>
      <c r="F28" s="11" t="s">
        <v>44</v>
      </c>
      <c r="G28" s="11" t="s">
        <v>45</v>
      </c>
      <c r="H28" s="11" t="s">
        <v>46</v>
      </c>
      <c r="I28" s="11" t="s">
        <v>47</v>
      </c>
      <c r="J28" s="12" t="s">
        <v>48</v>
      </c>
    </row>
    <row r="29" spans="1:11" ht="60" x14ac:dyDescent="0.35">
      <c r="A29" s="34" t="s">
        <v>85</v>
      </c>
      <c r="B29" s="35" t="s">
        <v>84</v>
      </c>
      <c r="C29" s="13">
        <v>4</v>
      </c>
      <c r="D29" s="36">
        <v>135585153</v>
      </c>
      <c r="E29" s="13">
        <v>1</v>
      </c>
      <c r="F29" s="36">
        <v>78196150</v>
      </c>
      <c r="G29" s="15">
        <v>0</v>
      </c>
      <c r="H29" s="49">
        <v>2464483.85</v>
      </c>
      <c r="I29" s="16">
        <f>+Tabla13[[#This Row],[Física 
(E)]]/Tabla13[[#This Row],[Física
(C)]]</f>
        <v>0</v>
      </c>
      <c r="J29" s="17">
        <f>+Tabla13[[#This Row],[Financiera 
 (F)]]/Tabla13[[#This Row],[Financiera
(D)]]</f>
        <v>3.1516690399719167E-2</v>
      </c>
    </row>
    <row r="30" spans="1:11" ht="15.5" x14ac:dyDescent="0.35">
      <c r="A30" s="60" t="s">
        <v>28</v>
      </c>
      <c r="B30" s="61"/>
      <c r="C30" s="61"/>
      <c r="D30" s="61"/>
      <c r="E30" s="61"/>
      <c r="F30" s="61"/>
      <c r="G30" s="61"/>
      <c r="H30" s="61"/>
      <c r="I30" s="61"/>
      <c r="J30" s="62"/>
    </row>
    <row r="31" spans="1:11" ht="15.5" x14ac:dyDescent="0.35">
      <c r="A31" s="76" t="s">
        <v>29</v>
      </c>
      <c r="B31" s="77"/>
      <c r="C31" s="77"/>
      <c r="D31" s="77"/>
      <c r="E31" s="77"/>
      <c r="F31" s="77"/>
      <c r="G31" s="77"/>
      <c r="H31" s="77"/>
      <c r="I31" s="77"/>
      <c r="J31" s="78"/>
      <c r="K31" s="1"/>
    </row>
    <row r="32" spans="1:11" ht="28.5" customHeight="1" x14ac:dyDescent="0.35">
      <c r="A32" s="23" t="s">
        <v>30</v>
      </c>
      <c r="B32" s="74" t="s">
        <v>127</v>
      </c>
      <c r="C32" s="74"/>
      <c r="D32" s="74"/>
      <c r="E32" s="74"/>
      <c r="F32" s="74"/>
      <c r="G32" s="74"/>
      <c r="H32" s="74"/>
      <c r="I32" s="74"/>
      <c r="J32" s="75"/>
    </row>
    <row r="33" spans="1:11" ht="35" customHeight="1" x14ac:dyDescent="0.35">
      <c r="A33" s="23" t="s">
        <v>31</v>
      </c>
      <c r="B33" s="72" t="s">
        <v>83</v>
      </c>
      <c r="C33" s="72"/>
      <c r="D33" s="72"/>
      <c r="E33" s="72"/>
      <c r="F33" s="72"/>
      <c r="G33" s="72"/>
      <c r="H33" s="72"/>
      <c r="I33" s="72"/>
      <c r="J33" s="73"/>
    </row>
    <row r="34" spans="1:11" ht="35" customHeight="1" x14ac:dyDescent="0.35">
      <c r="A34" s="23" t="s">
        <v>32</v>
      </c>
      <c r="B34" s="72"/>
      <c r="C34" s="72"/>
      <c r="D34" s="72"/>
      <c r="E34" s="72"/>
      <c r="F34" s="72"/>
      <c r="G34" s="72"/>
      <c r="H34" s="72"/>
      <c r="I34" s="72"/>
      <c r="J34" s="73"/>
    </row>
    <row r="35" spans="1:11" ht="51.65" customHeight="1" x14ac:dyDescent="0.35">
      <c r="A35" s="23" t="s">
        <v>33</v>
      </c>
      <c r="B35" s="72" t="s">
        <v>109</v>
      </c>
      <c r="C35" s="72"/>
      <c r="D35" s="72"/>
      <c r="E35" s="72"/>
      <c r="F35" s="72"/>
      <c r="G35" s="72"/>
      <c r="H35" s="72"/>
      <c r="I35" s="72"/>
      <c r="J35" s="73"/>
      <c r="K35" s="6" t="s">
        <v>95</v>
      </c>
    </row>
    <row r="36" spans="1:11" ht="15.5" x14ac:dyDescent="0.35">
      <c r="A36" s="60" t="s">
        <v>34</v>
      </c>
      <c r="B36" s="61"/>
      <c r="C36" s="61"/>
      <c r="D36" s="61"/>
      <c r="E36" s="61"/>
      <c r="F36" s="61"/>
      <c r="G36" s="61"/>
      <c r="H36" s="61"/>
      <c r="I36" s="61"/>
      <c r="J36" s="62"/>
    </row>
    <row r="37" spans="1:11" ht="15.5" x14ac:dyDescent="0.35">
      <c r="A37" s="63" t="s">
        <v>35</v>
      </c>
      <c r="B37" s="64"/>
      <c r="C37" s="64"/>
      <c r="D37" s="64"/>
      <c r="E37" s="64"/>
      <c r="F37" s="64"/>
      <c r="G37" s="64"/>
      <c r="H37" s="64"/>
      <c r="I37" s="64"/>
      <c r="J37" s="65"/>
      <c r="K37" s="1"/>
    </row>
    <row r="38" spans="1:11" ht="27.75" customHeight="1" x14ac:dyDescent="0.35">
      <c r="A38" s="66" t="s">
        <v>41</v>
      </c>
      <c r="B38" s="67"/>
      <c r="C38" s="67"/>
      <c r="D38" s="67"/>
      <c r="E38" s="67"/>
      <c r="F38" s="67"/>
      <c r="G38" s="67"/>
      <c r="H38" s="67"/>
      <c r="I38" s="67"/>
      <c r="J38" s="68"/>
    </row>
    <row r="39" spans="1:11" ht="27.75" customHeight="1" x14ac:dyDescent="0.35">
      <c r="A39" s="29"/>
      <c r="B39" s="29"/>
      <c r="C39" s="29"/>
      <c r="D39" s="29"/>
      <c r="E39" s="29"/>
      <c r="F39" s="29"/>
      <c r="G39" s="29"/>
      <c r="H39" s="29"/>
      <c r="I39" s="29"/>
      <c r="J39" s="29"/>
    </row>
    <row r="40" spans="1:11" ht="30.75" customHeight="1" x14ac:dyDescent="0.35">
      <c r="A40" s="69" t="s">
        <v>42</v>
      </c>
      <c r="B40" s="69"/>
      <c r="C40" s="69"/>
      <c r="D40" s="69"/>
      <c r="E40" s="69"/>
      <c r="F40" s="69"/>
      <c r="G40" s="69"/>
      <c r="H40" s="69"/>
      <c r="I40" s="69"/>
      <c r="J40" s="69"/>
    </row>
    <row r="42" spans="1:11" x14ac:dyDescent="0.35">
      <c r="A42" s="32" t="s">
        <v>60</v>
      </c>
      <c r="B42" s="33">
        <f>+A25</f>
        <v>28207124</v>
      </c>
      <c r="D42" s="46"/>
      <c r="E42" s="46"/>
      <c r="F42" s="46"/>
      <c r="H42" s="46"/>
      <c r="I42" s="46"/>
      <c r="J42" s="46"/>
    </row>
    <row r="43" spans="1:11" x14ac:dyDescent="0.35">
      <c r="A43" s="32" t="s">
        <v>62</v>
      </c>
      <c r="B43" s="51">
        <f>+C25</f>
        <v>145380277</v>
      </c>
      <c r="D43" s="57" t="s">
        <v>131</v>
      </c>
      <c r="E43" s="57"/>
      <c r="F43" s="57"/>
      <c r="H43" s="45"/>
      <c r="I43" s="45" t="s">
        <v>61</v>
      </c>
    </row>
    <row r="44" spans="1:11" x14ac:dyDescent="0.35">
      <c r="A44" s="32" t="s">
        <v>64</v>
      </c>
      <c r="B44" s="56">
        <f>+H29</f>
        <v>2464483.85</v>
      </c>
      <c r="D44" s="58" t="s">
        <v>92</v>
      </c>
      <c r="E44" s="58"/>
      <c r="F44" s="58"/>
      <c r="H44" s="44"/>
      <c r="I44" s="44" t="s">
        <v>63</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100-000000000000}"/>
    <dataValidation allowBlank="1" showInputMessage="1" prompt="Nombre del capítulo" sqref="B8:J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2:J32" xr:uid="{00000000-0002-0000-0100-000003000000}"/>
    <dataValidation allowBlank="1" showInputMessage="1" showErrorMessage="1" prompt="1. Describir lo plasmado en el presupuesto_x000a_2. Describir lo alcanzado en términos financieros y de producción " sqref="B34:J34" xr:uid="{00000000-0002-0000-0100-000004000000}"/>
    <dataValidation allowBlank="1" showInputMessage="1" showErrorMessage="1" prompt="De existir desvío, explicar razones." sqref="B35:J35" xr:uid="{00000000-0002-0000-0100-000005000000}"/>
    <dataValidation allowBlank="1" showInputMessage="1" showErrorMessage="1" prompt="Oportunidades de mejora identificadas" sqref="A38:J39" xr:uid="{00000000-0002-0000-0100-000006000000}"/>
    <dataValidation allowBlank="1" showInputMessage="1" showErrorMessage="1" prompt="Presupuesto del programa" sqref="A25:C25 F25" xr:uid="{00000000-0002-0000-0100-000007000000}"/>
    <dataValidation allowBlank="1" showInputMessage="1" showErrorMessage="1" prompt="¿En qué consiste el programa?" sqref="B33:J33 B19:J19" xr:uid="{00000000-0002-0000-0100-000008000000}"/>
    <dataValidation allowBlank="1" showInputMessage="1" showErrorMessage="1" prompt="Nombre de cada producto" sqref="A28:A29" xr:uid="{00000000-0002-0000-0100-000009000000}"/>
    <dataValidation allowBlank="1" showInputMessage="1" showErrorMessage="1" prompt="Nombre del indicador" sqref="B28:B29" xr:uid="{00000000-0002-0000-0100-00000A000000}"/>
    <dataValidation allowBlank="1" showInputMessage="1" showErrorMessage="1" prompt="Meta anual del indicador" sqref="C28:C29 E28" xr:uid="{00000000-0002-0000-0100-00000B000000}"/>
    <dataValidation allowBlank="1" showInputMessage="1" showErrorMessage="1" prompt="Monto presupuestado para el producto" sqref="D28:D29 E29:F29 F28" xr:uid="{00000000-0002-0000-0100-00000C000000}"/>
    <dataValidation allowBlank="1" showInputMessage="1" showErrorMessage="1" prompt="Meta alcanzada en el trimestre" sqref="G28:G29" xr:uid="{00000000-0002-0000-0100-00000D000000}"/>
    <dataValidation allowBlank="1" showInputMessage="1" showErrorMessage="1" prompt="Monto ejecutado en el trimestre" sqref="H28" xr:uid="{00000000-0002-0000-0100-00000E000000}"/>
  </dataValidations>
  <printOptions horizontalCentered="1" verticalCentered="1"/>
  <pageMargins left="0.70866141732283472" right="0.70866141732283472" top="0.74803149606299213" bottom="0.74803149606299213" header="0.31496062992125984" footer="0.31496062992125984"/>
  <pageSetup scale="62" fitToWidth="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topLeftCell="A10" workbookViewId="0">
      <selection activeCell="C16" sqref="C16:J16"/>
    </sheetView>
  </sheetViews>
  <sheetFormatPr baseColWidth="10" defaultRowHeight="14.5" x14ac:dyDescent="0.35"/>
  <cols>
    <col min="1" max="1" width="23" style="6" customWidth="1"/>
    <col min="2" max="2" width="13.7265625" style="6" bestFit="1" customWidth="1"/>
    <col min="3" max="10" width="12.7265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72" t="s">
        <v>57</v>
      </c>
      <c r="C11" s="116"/>
      <c r="D11" s="116"/>
      <c r="E11" s="116"/>
      <c r="F11" s="116"/>
      <c r="G11" s="116"/>
      <c r="H11" s="116"/>
      <c r="I11" s="116"/>
      <c r="J11" s="117"/>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28">
        <v>3</v>
      </c>
      <c r="C14" s="59" t="str">
        <f>IFERROR(VLOOKUP(B14,'[1]Validacion datos'!A2:B5,2,FALSE),"")</f>
        <v>DESARROLLO PRODUCTIVO</v>
      </c>
      <c r="D14" s="59"/>
      <c r="E14" s="59"/>
      <c r="F14" s="59"/>
      <c r="G14" s="59"/>
      <c r="H14" s="59"/>
      <c r="I14" s="59"/>
      <c r="J14" s="59"/>
    </row>
    <row r="15" spans="1:11" ht="26.25" customHeight="1" x14ac:dyDescent="0.35">
      <c r="A15" s="4" t="s">
        <v>12</v>
      </c>
      <c r="B15" s="7">
        <v>3.5</v>
      </c>
      <c r="C15" s="59" t="str">
        <f>IFERROR(VLOOKUP(B15,'[1]Validacion datos'!A8:B26,2,FALSE),"")</f>
        <v>Estructura productiva sectorial y territorialmente adecuada, integrada competitivamente a la economía global y que aprovecha las oportunidades del mercado local.</v>
      </c>
      <c r="D15" s="59"/>
      <c r="E15" s="59"/>
      <c r="F15" s="59"/>
      <c r="G15" s="59"/>
      <c r="H15" s="59"/>
      <c r="I15" s="59"/>
      <c r="J15" s="59"/>
    </row>
    <row r="16" spans="1:11" ht="23" customHeight="1" x14ac:dyDescent="0.35">
      <c r="A16" s="4" t="s">
        <v>13</v>
      </c>
      <c r="B16" s="8" t="s">
        <v>59</v>
      </c>
      <c r="C16" s="59" t="str">
        <f>IFERROR(VLOOKUP(B16,'[1]Validacion datos'!D8:E64,2,FALSE),"")</f>
        <v>Consolidar un entorno adecuado que incentive la inversión para el desarrollo sostenible del sector minero</v>
      </c>
      <c r="D16" s="59"/>
      <c r="E16" s="59"/>
      <c r="F16" s="59"/>
      <c r="G16" s="59"/>
      <c r="H16" s="59"/>
      <c r="I16" s="59"/>
      <c r="J16" s="59"/>
    </row>
    <row r="17" spans="1:11" ht="15.5" x14ac:dyDescent="0.35">
      <c r="A17" s="60" t="s">
        <v>14</v>
      </c>
      <c r="B17" s="61"/>
      <c r="C17" s="61"/>
      <c r="D17" s="61"/>
      <c r="E17" s="61"/>
      <c r="F17" s="61"/>
      <c r="G17" s="61"/>
      <c r="H17" s="61"/>
      <c r="I17" s="61"/>
      <c r="J17" s="62"/>
    </row>
    <row r="18" spans="1:11" ht="29.25" customHeight="1" x14ac:dyDescent="0.35">
      <c r="A18" s="4" t="s">
        <v>15</v>
      </c>
      <c r="B18" s="72" t="s">
        <v>71</v>
      </c>
      <c r="C18" s="72"/>
      <c r="D18" s="72"/>
      <c r="E18" s="72"/>
      <c r="F18" s="72"/>
      <c r="G18" s="72"/>
      <c r="H18" s="72"/>
      <c r="I18" s="72"/>
      <c r="J18" s="73"/>
    </row>
    <row r="19" spans="1:11" ht="33" customHeight="1" x14ac:dyDescent="0.35">
      <c r="A19" s="9" t="s">
        <v>16</v>
      </c>
      <c r="B19" s="72" t="s">
        <v>72</v>
      </c>
      <c r="C19" s="72"/>
      <c r="D19" s="72"/>
      <c r="E19" s="72"/>
      <c r="F19" s="72"/>
      <c r="G19" s="72"/>
      <c r="H19" s="72"/>
      <c r="I19" s="72"/>
      <c r="J19" s="73"/>
    </row>
    <row r="20" spans="1:11" ht="34.5" customHeight="1" x14ac:dyDescent="0.35">
      <c r="A20" s="9" t="s">
        <v>17</v>
      </c>
      <c r="B20" s="72" t="s">
        <v>58</v>
      </c>
      <c r="C20" s="72"/>
      <c r="D20" s="72"/>
      <c r="E20" s="72"/>
      <c r="F20" s="72"/>
      <c r="G20" s="72"/>
      <c r="H20" s="72"/>
      <c r="I20" s="72"/>
      <c r="J20" s="73"/>
    </row>
    <row r="21" spans="1:11" ht="60" customHeight="1" x14ac:dyDescent="0.35">
      <c r="A21" s="9" t="s">
        <v>38</v>
      </c>
      <c r="B21" s="72" t="s">
        <v>67</v>
      </c>
      <c r="C21" s="72"/>
      <c r="D21" s="72"/>
      <c r="E21" s="72"/>
      <c r="F21" s="72"/>
      <c r="G21" s="72"/>
      <c r="H21" s="72"/>
      <c r="I21" s="72"/>
      <c r="J21" s="73"/>
      <c r="K21" s="1"/>
    </row>
    <row r="22" spans="1:11" ht="15.5" x14ac:dyDescent="0.35">
      <c r="A22" s="60" t="s">
        <v>18</v>
      </c>
      <c r="B22" s="61"/>
      <c r="C22" s="61"/>
      <c r="D22" s="61"/>
      <c r="E22" s="61"/>
      <c r="F22" s="61"/>
      <c r="G22" s="61"/>
      <c r="H22" s="61"/>
      <c r="I22" s="61"/>
      <c r="J22" s="62"/>
    </row>
    <row r="23" spans="1:11" ht="15.5" x14ac:dyDescent="0.35">
      <c r="A23" s="76" t="s">
        <v>19</v>
      </c>
      <c r="B23" s="77"/>
      <c r="C23" s="77"/>
      <c r="D23" s="77"/>
      <c r="E23" s="77"/>
      <c r="F23" s="77"/>
      <c r="G23" s="77"/>
      <c r="H23" s="77"/>
      <c r="I23" s="77"/>
      <c r="J23" s="78"/>
      <c r="K23" s="1"/>
    </row>
    <row r="24" spans="1:11" ht="15" customHeight="1" x14ac:dyDescent="0.35">
      <c r="A24" s="79" t="s">
        <v>20</v>
      </c>
      <c r="B24" s="80"/>
      <c r="C24" s="81" t="s">
        <v>21</v>
      </c>
      <c r="D24" s="83"/>
      <c r="E24" s="83"/>
      <c r="F24" s="83" t="s">
        <v>22</v>
      </c>
      <c r="G24" s="83"/>
      <c r="H24" s="80"/>
      <c r="I24" s="81" t="s">
        <v>23</v>
      </c>
      <c r="J24" s="82"/>
    </row>
    <row r="25" spans="1:11" x14ac:dyDescent="0.35">
      <c r="A25" s="84">
        <v>56347970</v>
      </c>
      <c r="B25" s="85"/>
      <c r="C25" s="91">
        <v>66803721</v>
      </c>
      <c r="D25" s="92"/>
      <c r="E25" s="93"/>
      <c r="F25" s="91">
        <v>603100</v>
      </c>
      <c r="G25" s="92"/>
      <c r="H25" s="93"/>
      <c r="I25" s="122">
        <f>+F25/C25</f>
        <v>9.0279402250662052E-3</v>
      </c>
      <c r="J25" s="123"/>
    </row>
    <row r="26" spans="1:11" ht="15.5" x14ac:dyDescent="0.35">
      <c r="A26" s="76" t="s">
        <v>24</v>
      </c>
      <c r="B26" s="77"/>
      <c r="C26" s="77"/>
      <c r="D26" s="77"/>
      <c r="E26" s="77"/>
      <c r="F26" s="77"/>
      <c r="G26" s="77"/>
      <c r="H26" s="77"/>
      <c r="I26" s="77"/>
      <c r="J26" s="78"/>
      <c r="K26" s="1"/>
    </row>
    <row r="27" spans="1:11" x14ac:dyDescent="0.35">
      <c r="A27" s="5"/>
      <c r="B27"/>
      <c r="C27" s="88" t="s">
        <v>51</v>
      </c>
      <c r="D27" s="89"/>
      <c r="E27" s="88" t="s">
        <v>49</v>
      </c>
      <c r="F27" s="89"/>
      <c r="G27" s="88" t="s">
        <v>50</v>
      </c>
      <c r="H27" s="88"/>
      <c r="I27" s="88" t="s">
        <v>25</v>
      </c>
      <c r="J27" s="90"/>
    </row>
    <row r="28" spans="1:11" ht="39" x14ac:dyDescent="0.35">
      <c r="A28" s="10" t="s">
        <v>26</v>
      </c>
      <c r="B28" s="11" t="s">
        <v>27</v>
      </c>
      <c r="C28" s="11" t="s">
        <v>39</v>
      </c>
      <c r="D28" s="11" t="s">
        <v>40</v>
      </c>
      <c r="E28" s="11" t="s">
        <v>43</v>
      </c>
      <c r="F28" s="11" t="s">
        <v>44</v>
      </c>
      <c r="G28" s="11" t="s">
        <v>45</v>
      </c>
      <c r="H28" s="11" t="s">
        <v>46</v>
      </c>
      <c r="I28" s="11" t="s">
        <v>47</v>
      </c>
      <c r="J28" s="12" t="s">
        <v>48</v>
      </c>
    </row>
    <row r="29" spans="1:11" ht="111.75" customHeight="1" x14ac:dyDescent="0.35">
      <c r="A29" s="34" t="s">
        <v>128</v>
      </c>
      <c r="B29" s="35" t="s">
        <v>119</v>
      </c>
      <c r="C29" s="13">
        <v>60</v>
      </c>
      <c r="D29" s="36">
        <v>153542965.59</v>
      </c>
      <c r="E29" s="13">
        <v>15</v>
      </c>
      <c r="F29" s="14">
        <v>36320354.210000001</v>
      </c>
      <c r="G29" s="15">
        <v>20</v>
      </c>
      <c r="H29" s="36">
        <v>603100</v>
      </c>
      <c r="I29" s="16">
        <f>+Tabla14[[#This Row],[Física 
(E)]]/Tabla14[[#This Row],[Física
(C)]]</f>
        <v>1.3333333333333333</v>
      </c>
      <c r="J29" s="17">
        <f>+Tabla14[[#This Row],[Financiera 
 (F)]]/Tabla14[[#This Row],[Financiera
(D)]]</f>
        <v>1.660501427141781E-2</v>
      </c>
    </row>
    <row r="30" spans="1:11" ht="15.5" x14ac:dyDescent="0.35">
      <c r="A30" s="60" t="s">
        <v>28</v>
      </c>
      <c r="B30" s="61"/>
      <c r="C30" s="61"/>
      <c r="D30" s="61"/>
      <c r="E30" s="61"/>
      <c r="F30" s="61"/>
      <c r="G30" s="61"/>
      <c r="H30" s="61"/>
      <c r="I30" s="61"/>
      <c r="J30" s="62"/>
    </row>
    <row r="31" spans="1:11" ht="15.5" x14ac:dyDescent="0.35">
      <c r="A31" s="76" t="s">
        <v>29</v>
      </c>
      <c r="B31" s="77"/>
      <c r="C31" s="77"/>
      <c r="D31" s="77"/>
      <c r="E31" s="77"/>
      <c r="F31" s="77"/>
      <c r="G31" s="77"/>
      <c r="H31" s="77"/>
      <c r="I31" s="77"/>
      <c r="J31" s="78"/>
      <c r="K31" s="1"/>
    </row>
    <row r="32" spans="1:11" x14ac:dyDescent="0.35">
      <c r="A32" s="23" t="s">
        <v>30</v>
      </c>
      <c r="B32" s="72" t="s">
        <v>86</v>
      </c>
      <c r="C32" s="72"/>
      <c r="D32" s="72"/>
      <c r="E32" s="72"/>
      <c r="F32" s="72"/>
      <c r="G32" s="72"/>
      <c r="H32" s="72"/>
      <c r="I32" s="72"/>
      <c r="J32" s="73"/>
    </row>
    <row r="33" spans="1:11" ht="24" customHeight="1" x14ac:dyDescent="0.35">
      <c r="A33" s="23" t="s">
        <v>31</v>
      </c>
      <c r="B33" s="74" t="s">
        <v>129</v>
      </c>
      <c r="C33" s="74"/>
      <c r="D33" s="74"/>
      <c r="E33" s="74"/>
      <c r="F33" s="74"/>
      <c r="G33" s="74"/>
      <c r="H33" s="74"/>
      <c r="I33" s="74"/>
      <c r="J33" s="75"/>
    </row>
    <row r="34" spans="1:11" ht="38.15" customHeight="1" x14ac:dyDescent="0.35">
      <c r="A34" s="23" t="s">
        <v>32</v>
      </c>
      <c r="B34" s="72" t="s">
        <v>111</v>
      </c>
      <c r="C34" s="72"/>
      <c r="D34" s="72"/>
      <c r="E34" s="72"/>
      <c r="F34" s="72"/>
      <c r="G34" s="72"/>
      <c r="H34" s="72"/>
      <c r="I34" s="72"/>
      <c r="J34" s="73"/>
      <c r="K34" s="50"/>
    </row>
    <row r="35" spans="1:11" ht="29" x14ac:dyDescent="0.35">
      <c r="A35" s="23" t="s">
        <v>33</v>
      </c>
      <c r="B35" s="74" t="s">
        <v>110</v>
      </c>
      <c r="C35" s="74"/>
      <c r="D35" s="74"/>
      <c r="E35" s="74"/>
      <c r="F35" s="74"/>
      <c r="G35" s="74"/>
      <c r="H35" s="74"/>
      <c r="I35" s="74"/>
      <c r="J35" s="75"/>
    </row>
    <row r="36" spans="1:11" ht="15.5" x14ac:dyDescent="0.35">
      <c r="A36" s="60" t="s">
        <v>34</v>
      </c>
      <c r="B36" s="61"/>
      <c r="C36" s="61"/>
      <c r="D36" s="61"/>
      <c r="E36" s="61"/>
      <c r="F36" s="61"/>
      <c r="G36" s="61"/>
      <c r="H36" s="61"/>
      <c r="I36" s="61"/>
      <c r="J36" s="62"/>
    </row>
    <row r="37" spans="1:11" ht="15.5" x14ac:dyDescent="0.35">
      <c r="A37" s="63" t="s">
        <v>35</v>
      </c>
      <c r="B37" s="64"/>
      <c r="C37" s="64"/>
      <c r="D37" s="64"/>
      <c r="E37" s="64"/>
      <c r="F37" s="64"/>
      <c r="G37" s="64"/>
      <c r="H37" s="64"/>
      <c r="I37" s="64"/>
      <c r="J37" s="65"/>
      <c r="K37" s="1"/>
    </row>
    <row r="38" spans="1:11" ht="27.75" customHeight="1" x14ac:dyDescent="0.35">
      <c r="A38" s="66" t="s">
        <v>41</v>
      </c>
      <c r="B38" s="67"/>
      <c r="C38" s="67"/>
      <c r="D38" s="67"/>
      <c r="E38" s="67"/>
      <c r="F38" s="67"/>
      <c r="G38" s="67"/>
      <c r="H38" s="67"/>
      <c r="I38" s="67"/>
      <c r="J38" s="68"/>
    </row>
    <row r="39" spans="1:11" ht="27.75" customHeight="1" x14ac:dyDescent="0.35">
      <c r="A39" s="29"/>
      <c r="B39" s="29"/>
      <c r="C39" s="29"/>
      <c r="D39" s="29"/>
      <c r="E39" s="29"/>
      <c r="F39" s="29"/>
      <c r="G39" s="29"/>
      <c r="H39" s="29"/>
      <c r="I39" s="29"/>
      <c r="J39" s="29"/>
    </row>
    <row r="40" spans="1:11" ht="30.75" customHeight="1" x14ac:dyDescent="0.35">
      <c r="A40" s="69" t="s">
        <v>42</v>
      </c>
      <c r="B40" s="69"/>
      <c r="C40" s="69"/>
      <c r="D40" s="69"/>
      <c r="E40" s="69"/>
      <c r="F40" s="69"/>
      <c r="G40" s="69"/>
      <c r="H40" s="69"/>
      <c r="I40" s="69"/>
      <c r="J40" s="69"/>
    </row>
    <row r="42" spans="1:11" x14ac:dyDescent="0.35">
      <c r="A42" s="32" t="s">
        <v>60</v>
      </c>
      <c r="B42" s="51">
        <f>+A25</f>
        <v>56347970</v>
      </c>
      <c r="D42" s="46"/>
      <c r="E42" s="46"/>
      <c r="F42" s="46"/>
      <c r="H42" s="46"/>
      <c r="I42" s="46"/>
      <c r="J42" s="46"/>
    </row>
    <row r="43" spans="1:11" x14ac:dyDescent="0.35">
      <c r="A43" s="32" t="s">
        <v>62</v>
      </c>
      <c r="B43" s="51">
        <f>+C25</f>
        <v>66803721</v>
      </c>
      <c r="D43" s="57" t="s">
        <v>131</v>
      </c>
      <c r="E43" s="57"/>
      <c r="F43" s="57"/>
      <c r="H43" s="45"/>
      <c r="I43" s="45" t="s">
        <v>61</v>
      </c>
    </row>
    <row r="44" spans="1:11" x14ac:dyDescent="0.35">
      <c r="A44" s="32" t="s">
        <v>64</v>
      </c>
      <c r="B44" s="51">
        <f>+H29</f>
        <v>603100</v>
      </c>
      <c r="D44" s="58" t="s">
        <v>92</v>
      </c>
      <c r="E44" s="58"/>
      <c r="F44" s="58"/>
      <c r="H44" s="44"/>
      <c r="I44" s="44" t="s">
        <v>63</v>
      </c>
    </row>
    <row r="45" spans="1:11" x14ac:dyDescent="0.35">
      <c r="B45" s="52"/>
    </row>
    <row r="46" spans="1:11" x14ac:dyDescent="0.35">
      <c r="B46" s="52"/>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200-000000000000}"/>
    <dataValidation allowBlank="1" showInputMessage="1" prompt="Nombre del capítulo" sqref="B8:J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2:J32" xr:uid="{00000000-0002-0000-0200-000003000000}"/>
    <dataValidation allowBlank="1" showInputMessage="1" showErrorMessage="1" prompt="1. Describir lo plasmado en el presupuesto_x000a_2. Describir lo alcanzado en términos financieros y de producción " sqref="B34:J34" xr:uid="{00000000-0002-0000-0200-000004000000}"/>
    <dataValidation allowBlank="1" showInputMessage="1" showErrorMessage="1" prompt="De existir desvío, explicar razones." sqref="B35:J35" xr:uid="{00000000-0002-0000-0200-000005000000}"/>
    <dataValidation allowBlank="1" showInputMessage="1" showErrorMessage="1" prompt="Oportunidades de mejora identificadas" sqref="A38:J39" xr:uid="{00000000-0002-0000-0200-000006000000}"/>
    <dataValidation allowBlank="1" showInputMessage="1" showErrorMessage="1" prompt="Presupuesto del programa" sqref="A25:C25 F25" xr:uid="{00000000-0002-0000-0200-000007000000}"/>
    <dataValidation allowBlank="1" showInputMessage="1" showErrorMessage="1" prompt="¿En qué consiste el programa?" sqref="B33:J33 B19:J19" xr:uid="{00000000-0002-0000-0200-000008000000}"/>
    <dataValidation allowBlank="1" showInputMessage="1" showErrorMessage="1" prompt="Nombre de cada producto" sqref="A28:A29" xr:uid="{00000000-0002-0000-0200-000009000000}"/>
    <dataValidation allowBlank="1" showInputMessage="1" showErrorMessage="1" prompt="Nombre del indicador" sqref="B28:B29" xr:uid="{00000000-0002-0000-0200-00000A000000}"/>
    <dataValidation allowBlank="1" showInputMessage="1" showErrorMessage="1" prompt="Meta anual del indicador" sqref="C28:C29 E28" xr:uid="{00000000-0002-0000-0200-00000B000000}"/>
    <dataValidation allowBlank="1" showInputMessage="1" showErrorMessage="1" prompt="Monto presupuestado para el producto" sqref="D28:D29 E29:F29 F28" xr:uid="{00000000-0002-0000-0200-00000C000000}"/>
    <dataValidation allowBlank="1" showInputMessage="1" showErrorMessage="1" prompt="Meta alcanzada en el trimestre" sqref="G28:G29" xr:uid="{00000000-0002-0000-0200-00000D000000}"/>
    <dataValidation allowBlank="1" showInputMessage="1" showErrorMessage="1" prompt="Monto ejecutado en el trimestre" sqref="H28:H29" xr:uid="{00000000-0002-0000-0200-00000E000000}"/>
  </dataValidations>
  <printOptions horizontalCentered="1" verticalCentered="1"/>
  <pageMargins left="0.70866141732283472" right="0.70866141732283472" top="0.74803149606299213" bottom="0.74803149606299213" header="0.31496062992125984" footer="0.31496062992125984"/>
  <pageSetup scale="62"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7"/>
  <sheetViews>
    <sheetView showGridLines="0" topLeftCell="A10" workbookViewId="0">
      <selection activeCell="C15" sqref="C15:J15"/>
    </sheetView>
  </sheetViews>
  <sheetFormatPr baseColWidth="10" defaultRowHeight="14.5" x14ac:dyDescent="0.35"/>
  <cols>
    <col min="1" max="1" width="23" style="6" customWidth="1"/>
    <col min="2" max="2" width="13.7265625" style="6" bestFit="1" customWidth="1"/>
    <col min="3" max="10" width="12.7265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72" t="s">
        <v>57</v>
      </c>
      <c r="C11" s="116"/>
      <c r="D11" s="116"/>
      <c r="E11" s="116"/>
      <c r="F11" s="116"/>
      <c r="G11" s="116"/>
      <c r="H11" s="116"/>
      <c r="I11" s="116"/>
      <c r="J11" s="117"/>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28">
        <v>3</v>
      </c>
      <c r="C14" s="59" t="str">
        <f>IFERROR(VLOOKUP(B14,'[1]Validacion datos'!A2:B5,2,FALSE),"")</f>
        <v>DESARROLLO PRODUCTIVO</v>
      </c>
      <c r="D14" s="59"/>
      <c r="E14" s="59"/>
      <c r="F14" s="59"/>
      <c r="G14" s="59"/>
      <c r="H14" s="59"/>
      <c r="I14" s="59"/>
      <c r="J14" s="59"/>
    </row>
    <row r="15" spans="1:11" ht="26.25" customHeight="1" x14ac:dyDescent="0.35">
      <c r="A15" s="4" t="s">
        <v>12</v>
      </c>
      <c r="B15" s="7">
        <v>3.5</v>
      </c>
      <c r="C15" s="59" t="str">
        <f>IFERROR(VLOOKUP(B15,'[1]Validacion datos'!A8:B26,2,FALSE),"")</f>
        <v>Estructura productiva sectorial y territorialmente adecuada, integrada competitivamente a la economía global y que aprovecha las oportunidades del mercado local.</v>
      </c>
      <c r="D15" s="59"/>
      <c r="E15" s="59"/>
      <c r="F15" s="59"/>
      <c r="G15" s="59"/>
      <c r="H15" s="59"/>
      <c r="I15" s="59"/>
      <c r="J15" s="59"/>
    </row>
    <row r="16" spans="1:11" ht="21.5" customHeight="1" x14ac:dyDescent="0.35">
      <c r="A16" s="4" t="s">
        <v>13</v>
      </c>
      <c r="B16" s="8" t="s">
        <v>59</v>
      </c>
      <c r="C16" s="59" t="str">
        <f>IFERROR(VLOOKUP(B16,'[1]Validacion datos'!D8:E64,2,FALSE),"")</f>
        <v>Consolidar un entorno adecuado que incentive la inversión para el desarrollo sostenible del sector minero</v>
      </c>
      <c r="D16" s="59"/>
      <c r="E16" s="59"/>
      <c r="F16" s="59"/>
      <c r="G16" s="59"/>
      <c r="H16" s="59"/>
      <c r="I16" s="59"/>
      <c r="J16" s="59"/>
    </row>
    <row r="17" spans="1:11" ht="15.5" x14ac:dyDescent="0.35">
      <c r="A17" s="60" t="s">
        <v>14</v>
      </c>
      <c r="B17" s="61"/>
      <c r="C17" s="61"/>
      <c r="D17" s="61"/>
      <c r="E17" s="61"/>
      <c r="F17" s="61"/>
      <c r="G17" s="61"/>
      <c r="H17" s="61"/>
      <c r="I17" s="61"/>
      <c r="J17" s="62"/>
    </row>
    <row r="18" spans="1:11" ht="29.25" customHeight="1" x14ac:dyDescent="0.35">
      <c r="A18" s="4" t="s">
        <v>15</v>
      </c>
      <c r="B18" s="72" t="s">
        <v>73</v>
      </c>
      <c r="C18" s="72"/>
      <c r="D18" s="72"/>
      <c r="E18" s="72"/>
      <c r="F18" s="72"/>
      <c r="G18" s="72"/>
      <c r="H18" s="72"/>
      <c r="I18" s="72"/>
      <c r="J18" s="73"/>
    </row>
    <row r="19" spans="1:11" ht="33" customHeight="1" x14ac:dyDescent="0.35">
      <c r="A19" s="9" t="s">
        <v>16</v>
      </c>
      <c r="B19" s="72" t="s">
        <v>120</v>
      </c>
      <c r="C19" s="72"/>
      <c r="D19" s="72"/>
      <c r="E19" s="72"/>
      <c r="F19" s="72"/>
      <c r="G19" s="72"/>
      <c r="H19" s="72"/>
      <c r="I19" s="72"/>
      <c r="J19" s="73"/>
    </row>
    <row r="20" spans="1:11" ht="34.5" customHeight="1" x14ac:dyDescent="0.35">
      <c r="A20" s="9" t="s">
        <v>17</v>
      </c>
      <c r="B20" s="72" t="s">
        <v>74</v>
      </c>
      <c r="C20" s="72"/>
      <c r="D20" s="72"/>
      <c r="E20" s="72"/>
      <c r="F20" s="72"/>
      <c r="G20" s="72"/>
      <c r="H20" s="72"/>
      <c r="I20" s="72"/>
      <c r="J20" s="73"/>
    </row>
    <row r="21" spans="1:11" ht="40.5" customHeight="1" x14ac:dyDescent="0.35">
      <c r="A21" s="9" t="s">
        <v>38</v>
      </c>
      <c r="B21" s="72" t="s">
        <v>75</v>
      </c>
      <c r="C21" s="72"/>
      <c r="D21" s="72"/>
      <c r="E21" s="72"/>
      <c r="F21" s="72"/>
      <c r="G21" s="72"/>
      <c r="H21" s="72"/>
      <c r="I21" s="72"/>
      <c r="J21" s="73"/>
      <c r="K21" s="1"/>
    </row>
    <row r="22" spans="1:11" ht="15.5" x14ac:dyDescent="0.35">
      <c r="A22" s="60" t="s">
        <v>18</v>
      </c>
      <c r="B22" s="61"/>
      <c r="C22" s="61"/>
      <c r="D22" s="61"/>
      <c r="E22" s="61"/>
      <c r="F22" s="61"/>
      <c r="G22" s="61"/>
      <c r="H22" s="61"/>
      <c r="I22" s="61"/>
      <c r="J22" s="62"/>
    </row>
    <row r="23" spans="1:11" ht="15.5" x14ac:dyDescent="0.35">
      <c r="A23" s="76" t="s">
        <v>19</v>
      </c>
      <c r="B23" s="77"/>
      <c r="C23" s="77"/>
      <c r="D23" s="77"/>
      <c r="E23" s="77"/>
      <c r="F23" s="77"/>
      <c r="G23" s="77"/>
      <c r="H23" s="77"/>
      <c r="I23" s="77"/>
      <c r="J23" s="78"/>
      <c r="K23" s="1"/>
    </row>
    <row r="24" spans="1:11" ht="15" customHeight="1" x14ac:dyDescent="0.35">
      <c r="A24" s="79" t="s">
        <v>20</v>
      </c>
      <c r="B24" s="80"/>
      <c r="C24" s="81" t="s">
        <v>21</v>
      </c>
      <c r="D24" s="83"/>
      <c r="E24" s="83"/>
      <c r="F24" s="83" t="s">
        <v>22</v>
      </c>
      <c r="G24" s="83"/>
      <c r="H24" s="80"/>
      <c r="I24" s="81" t="s">
        <v>23</v>
      </c>
      <c r="J24" s="82"/>
    </row>
    <row r="25" spans="1:11" x14ac:dyDescent="0.35">
      <c r="A25" s="84">
        <v>45098866</v>
      </c>
      <c r="B25" s="85"/>
      <c r="C25" s="91">
        <v>36275945.109999999</v>
      </c>
      <c r="D25" s="92"/>
      <c r="E25" s="93"/>
      <c r="F25" s="91">
        <v>3883763.11</v>
      </c>
      <c r="G25" s="92"/>
      <c r="H25" s="93"/>
      <c r="I25" s="86">
        <f>+F25/C25</f>
        <v>0.10706166574635662</v>
      </c>
      <c r="J25" s="87"/>
    </row>
    <row r="26" spans="1:11" ht="15.5" x14ac:dyDescent="0.35">
      <c r="A26" s="76" t="s">
        <v>24</v>
      </c>
      <c r="B26" s="77"/>
      <c r="C26" s="77"/>
      <c r="D26" s="77"/>
      <c r="E26" s="77"/>
      <c r="F26" s="77"/>
      <c r="G26" s="77"/>
      <c r="H26" s="77"/>
      <c r="I26" s="77"/>
      <c r="J26" s="78"/>
      <c r="K26" s="1"/>
    </row>
    <row r="27" spans="1:11" x14ac:dyDescent="0.35">
      <c r="A27" s="5"/>
      <c r="B27"/>
      <c r="C27" s="88" t="s">
        <v>51</v>
      </c>
      <c r="D27" s="89"/>
      <c r="E27" s="88" t="s">
        <v>49</v>
      </c>
      <c r="F27" s="89"/>
      <c r="G27" s="88" t="s">
        <v>50</v>
      </c>
      <c r="H27" s="88"/>
      <c r="I27" s="88" t="s">
        <v>25</v>
      </c>
      <c r="J27" s="90"/>
    </row>
    <row r="28" spans="1:11" ht="39" x14ac:dyDescent="0.35">
      <c r="A28" s="10" t="s">
        <v>26</v>
      </c>
      <c r="B28" s="11" t="s">
        <v>27</v>
      </c>
      <c r="C28" s="11" t="s">
        <v>39</v>
      </c>
      <c r="D28" s="11" t="s">
        <v>40</v>
      </c>
      <c r="E28" s="11" t="s">
        <v>43</v>
      </c>
      <c r="F28" s="11" t="s">
        <v>44</v>
      </c>
      <c r="G28" s="11" t="s">
        <v>45</v>
      </c>
      <c r="H28" s="11" t="s">
        <v>46</v>
      </c>
      <c r="I28" s="11" t="s">
        <v>47</v>
      </c>
      <c r="J28" s="12" t="s">
        <v>48</v>
      </c>
    </row>
    <row r="29" spans="1:11" ht="72.75" customHeight="1" x14ac:dyDescent="0.35">
      <c r="A29" s="34" t="s">
        <v>113</v>
      </c>
      <c r="B29" s="35" t="s">
        <v>87</v>
      </c>
      <c r="C29" s="13">
        <v>50</v>
      </c>
      <c r="D29" s="36">
        <v>32397686.620000005</v>
      </c>
      <c r="E29" s="13">
        <v>10</v>
      </c>
      <c r="F29" s="14">
        <v>18842897.060000002</v>
      </c>
      <c r="G29" s="15">
        <v>10</v>
      </c>
      <c r="H29" s="36">
        <v>3883763.11</v>
      </c>
      <c r="I29" s="16">
        <f>+Tabla15[[#This Row],[Física 
(E)]]/Tabla15[[#This Row],[Física
(C)]]</f>
        <v>1</v>
      </c>
      <c r="J29" s="17">
        <f>+Tabla15[[#This Row],[Financiera 
 (F)]]/Tabla15[[#This Row],[Financiera
(D)]]</f>
        <v>0.20611284441204708</v>
      </c>
    </row>
    <row r="30" spans="1:11" ht="15.5" x14ac:dyDescent="0.35">
      <c r="A30" s="60" t="s">
        <v>28</v>
      </c>
      <c r="B30" s="61"/>
      <c r="C30" s="61"/>
      <c r="D30" s="61"/>
      <c r="E30" s="61"/>
      <c r="F30" s="61"/>
      <c r="G30" s="61"/>
      <c r="H30" s="61"/>
      <c r="I30" s="61"/>
      <c r="J30" s="62"/>
    </row>
    <row r="31" spans="1:11" ht="15.5" x14ac:dyDescent="0.35">
      <c r="A31" s="76" t="s">
        <v>29</v>
      </c>
      <c r="B31" s="77"/>
      <c r="C31" s="77"/>
      <c r="D31" s="77"/>
      <c r="E31" s="77"/>
      <c r="F31" s="77"/>
      <c r="G31" s="77"/>
      <c r="H31" s="77"/>
      <c r="I31" s="77"/>
      <c r="J31" s="78"/>
      <c r="K31" s="1"/>
    </row>
    <row r="32" spans="1:11" x14ac:dyDescent="0.35">
      <c r="A32" s="23" t="s">
        <v>30</v>
      </c>
      <c r="B32" s="72" t="s">
        <v>76</v>
      </c>
      <c r="C32" s="72"/>
      <c r="D32" s="72"/>
      <c r="E32" s="72"/>
      <c r="F32" s="72"/>
      <c r="G32" s="72"/>
      <c r="H32" s="72"/>
      <c r="I32" s="72"/>
      <c r="J32" s="73"/>
    </row>
    <row r="33" spans="1:11" x14ac:dyDescent="0.35">
      <c r="A33" s="23" t="s">
        <v>31</v>
      </c>
      <c r="B33" s="72" t="s">
        <v>77</v>
      </c>
      <c r="C33" s="72"/>
      <c r="D33" s="72"/>
      <c r="E33" s="72"/>
      <c r="F33" s="72"/>
      <c r="G33" s="72"/>
      <c r="H33" s="72"/>
      <c r="I33" s="72"/>
      <c r="J33" s="73"/>
    </row>
    <row r="34" spans="1:11" ht="42.75" customHeight="1" x14ac:dyDescent="0.35">
      <c r="A34" s="23" t="s">
        <v>32</v>
      </c>
      <c r="B34" s="72" t="s">
        <v>97</v>
      </c>
      <c r="C34" s="72"/>
      <c r="D34" s="72"/>
      <c r="E34" s="72"/>
      <c r="F34" s="72"/>
      <c r="G34" s="72"/>
      <c r="H34" s="72"/>
      <c r="I34" s="72"/>
      <c r="J34" s="73"/>
    </row>
    <row r="35" spans="1:11" ht="50.15" customHeight="1" x14ac:dyDescent="0.35">
      <c r="A35" s="23" t="s">
        <v>33</v>
      </c>
      <c r="B35" s="72" t="s">
        <v>112</v>
      </c>
      <c r="C35" s="72"/>
      <c r="D35" s="72"/>
      <c r="E35" s="72"/>
      <c r="F35" s="72"/>
      <c r="G35" s="72"/>
      <c r="H35" s="72"/>
      <c r="I35" s="72"/>
      <c r="J35" s="73"/>
    </row>
    <row r="36" spans="1:11" ht="15.5" x14ac:dyDescent="0.35">
      <c r="A36" s="60" t="s">
        <v>34</v>
      </c>
      <c r="B36" s="61"/>
      <c r="C36" s="61"/>
      <c r="D36" s="61"/>
      <c r="E36" s="61"/>
      <c r="F36" s="61"/>
      <c r="G36" s="61"/>
      <c r="H36" s="61"/>
      <c r="I36" s="61"/>
      <c r="J36" s="62"/>
    </row>
    <row r="37" spans="1:11" ht="15.5" x14ac:dyDescent="0.35">
      <c r="A37" s="63" t="s">
        <v>35</v>
      </c>
      <c r="B37" s="64"/>
      <c r="C37" s="64"/>
      <c r="D37" s="64"/>
      <c r="E37" s="64"/>
      <c r="F37" s="64"/>
      <c r="G37" s="64"/>
      <c r="H37" s="64"/>
      <c r="I37" s="64"/>
      <c r="J37" s="65"/>
      <c r="K37" s="1"/>
    </row>
    <row r="38" spans="1:11" ht="27.75" customHeight="1" x14ac:dyDescent="0.35">
      <c r="A38" s="66" t="s">
        <v>41</v>
      </c>
      <c r="B38" s="67"/>
      <c r="C38" s="67"/>
      <c r="D38" s="67"/>
      <c r="E38" s="67"/>
      <c r="F38" s="67"/>
      <c r="G38" s="67"/>
      <c r="H38" s="67"/>
      <c r="I38" s="67"/>
      <c r="J38" s="68"/>
    </row>
    <row r="39" spans="1:11" ht="27.75" customHeight="1" x14ac:dyDescent="0.35">
      <c r="A39" s="29"/>
      <c r="B39" s="29"/>
      <c r="C39" s="29"/>
      <c r="D39" s="29"/>
      <c r="E39" s="29"/>
      <c r="F39" s="29"/>
      <c r="G39" s="29"/>
      <c r="H39" s="29"/>
      <c r="I39" s="29"/>
      <c r="J39" s="29"/>
    </row>
    <row r="40" spans="1:11" ht="30.75" customHeight="1" x14ac:dyDescent="0.35">
      <c r="A40" s="69" t="s">
        <v>42</v>
      </c>
      <c r="B40" s="69"/>
      <c r="C40" s="69"/>
      <c r="D40" s="69"/>
      <c r="E40" s="69"/>
      <c r="F40" s="69"/>
      <c r="G40" s="69"/>
      <c r="H40" s="69"/>
      <c r="I40" s="69"/>
      <c r="J40" s="69"/>
    </row>
    <row r="41" spans="1:11" x14ac:dyDescent="0.35">
      <c r="B41" s="52"/>
      <c r="C41" s="52"/>
    </row>
    <row r="42" spans="1:11" x14ac:dyDescent="0.35">
      <c r="A42" s="32" t="s">
        <v>60</v>
      </c>
      <c r="B42" s="51">
        <f>+A25</f>
        <v>45098866</v>
      </c>
      <c r="C42" s="52"/>
      <c r="D42" s="46"/>
      <c r="E42" s="46"/>
      <c r="F42" s="46"/>
      <c r="H42" s="46"/>
      <c r="I42" s="46"/>
      <c r="J42" s="46"/>
    </row>
    <row r="43" spans="1:11" x14ac:dyDescent="0.35">
      <c r="A43" s="32" t="s">
        <v>62</v>
      </c>
      <c r="B43" s="51">
        <f>+C25</f>
        <v>36275945.109999999</v>
      </c>
      <c r="C43" s="52"/>
      <c r="D43" s="57" t="s">
        <v>131</v>
      </c>
      <c r="E43" s="57"/>
      <c r="F43" s="57"/>
      <c r="H43" s="45"/>
      <c r="I43" s="45" t="s">
        <v>61</v>
      </c>
      <c r="J43" s="45"/>
    </row>
    <row r="44" spans="1:11" x14ac:dyDescent="0.35">
      <c r="A44" s="32" t="s">
        <v>64</v>
      </c>
      <c r="B44" s="51">
        <f>+F25</f>
        <v>3883763.11</v>
      </c>
      <c r="C44" s="52"/>
      <c r="D44" s="58" t="s">
        <v>92</v>
      </c>
      <c r="E44" s="58"/>
      <c r="F44" s="58"/>
      <c r="H44" s="44"/>
      <c r="I44" s="44" t="s">
        <v>63</v>
      </c>
      <c r="J44" s="44"/>
    </row>
    <row r="45" spans="1:11" x14ac:dyDescent="0.35">
      <c r="B45" s="52"/>
      <c r="C45" s="52"/>
    </row>
    <row r="46" spans="1:11" x14ac:dyDescent="0.35">
      <c r="B46" s="52"/>
      <c r="C46" s="52"/>
    </row>
    <row r="47" spans="1:11" x14ac:dyDescent="0.35">
      <c r="B47" s="52"/>
      <c r="C47" s="52"/>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A36:J36"/>
    <mergeCell ref="A26:J26"/>
    <mergeCell ref="C27:D27"/>
    <mergeCell ref="E27:F27"/>
    <mergeCell ref="G27:H27"/>
    <mergeCell ref="I27:J27"/>
    <mergeCell ref="A30:J30"/>
    <mergeCell ref="A31:J31"/>
    <mergeCell ref="B32:J32"/>
    <mergeCell ref="B33:J33"/>
    <mergeCell ref="B34:J34"/>
    <mergeCell ref="B35:J35"/>
    <mergeCell ref="A37:J37"/>
    <mergeCell ref="A38:J38"/>
    <mergeCell ref="A40:J40"/>
    <mergeCell ref="D43:F43"/>
    <mergeCell ref="D44:F44"/>
  </mergeCells>
  <dataValidations count="15">
    <dataValidation allowBlank="1" sqref="A8" xr:uid="{00000000-0002-0000-0400-000000000000}"/>
    <dataValidation allowBlank="1" showInputMessage="1" prompt="Nombre del capítulo" sqref="B8:J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2:J32" xr:uid="{00000000-0002-0000-0400-000003000000}"/>
    <dataValidation allowBlank="1" showInputMessage="1" showErrorMessage="1" prompt="1. Describir lo plasmado en el presupuesto_x000a_2. Describir lo alcanzado en términos financieros y de producción " sqref="B34:J34" xr:uid="{00000000-0002-0000-0400-000004000000}"/>
    <dataValidation allowBlank="1" showInputMessage="1" showErrorMessage="1" prompt="De existir desvío, explicar razones." sqref="B35:J35" xr:uid="{00000000-0002-0000-0400-000005000000}"/>
    <dataValidation allowBlank="1" showInputMessage="1" showErrorMessage="1" prompt="Oportunidades de mejora identificadas" sqref="A38:J39"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33:J33 B19:J19" xr:uid="{00000000-0002-0000-0400-000008000000}"/>
    <dataValidation allowBlank="1" showInputMessage="1" showErrorMessage="1" prompt="Nombre de cada producto" sqref="A28:A29" xr:uid="{00000000-0002-0000-0400-000009000000}"/>
    <dataValidation allowBlank="1" showInputMessage="1" showErrorMessage="1" prompt="Nombre del indicador" sqref="B28:B29" xr:uid="{00000000-0002-0000-0400-00000A000000}"/>
    <dataValidation allowBlank="1" showInputMessage="1" showErrorMessage="1" prompt="Meta anual del indicador" sqref="C28:C29 E28" xr:uid="{00000000-0002-0000-0400-00000B000000}"/>
    <dataValidation allowBlank="1" showInputMessage="1" showErrorMessage="1" prompt="Monto presupuestado para el producto" sqref="D28:D29 E29:F29 F28" xr:uid="{00000000-0002-0000-0400-00000C000000}"/>
    <dataValidation allowBlank="1" showInputMessage="1" showErrorMessage="1" prompt="Meta alcanzada en el trimestre" sqref="G28:G29" xr:uid="{00000000-0002-0000-0400-00000D000000}"/>
    <dataValidation allowBlank="1" showInputMessage="1" showErrorMessage="1" prompt="Monto ejecutado en el trimestre" sqref="H28:H29" xr:uid="{00000000-0002-0000-0400-00000E000000}"/>
  </dataValidations>
  <pageMargins left="0.70866141732283472" right="0.70866141732283472" top="0.74803149606299213" bottom="0.74803149606299213" header="0.31496062992125984" footer="0.31496062992125984"/>
  <pageSetup scale="64"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0579-9065-481C-B949-6A3724475852}">
  <sheetPr>
    <pageSetUpPr fitToPage="1"/>
  </sheetPr>
  <dimension ref="A1:L45"/>
  <sheetViews>
    <sheetView showGridLines="0" topLeftCell="A12" zoomScale="130" zoomScaleNormal="130" workbookViewId="0">
      <selection activeCell="C16" sqref="C16:J16"/>
    </sheetView>
  </sheetViews>
  <sheetFormatPr baseColWidth="10" defaultRowHeight="14.5" x14ac:dyDescent="0.35"/>
  <cols>
    <col min="1" max="1" width="23" style="6" customWidth="1"/>
    <col min="2" max="2" width="13.7265625" style="6" bestFit="1" customWidth="1"/>
    <col min="3" max="10" width="12.7265625" style="6" customWidth="1"/>
    <col min="11" max="11" width="11.453125" style="6"/>
  </cols>
  <sheetData>
    <row r="1" spans="1:11" ht="21.5" thickBot="1" x14ac:dyDescent="0.4">
      <c r="A1" s="24"/>
      <c r="B1" s="97" t="s">
        <v>52</v>
      </c>
      <c r="C1" s="98"/>
      <c r="D1" s="98"/>
      <c r="E1" s="98"/>
      <c r="F1" s="98"/>
      <c r="G1" s="98"/>
      <c r="H1" s="98"/>
      <c r="I1" s="98"/>
      <c r="J1" s="99"/>
      <c r="K1" s="1"/>
    </row>
    <row r="2" spans="1:11" ht="21.5" thickBot="1" x14ac:dyDescent="0.4">
      <c r="A2" s="25"/>
      <c r="B2" s="100" t="s">
        <v>0</v>
      </c>
      <c r="C2" s="101"/>
      <c r="D2" s="100" t="s">
        <v>1</v>
      </c>
      <c r="E2" s="101"/>
      <c r="F2" s="101"/>
      <c r="G2" s="101"/>
      <c r="H2" s="102"/>
      <c r="I2" s="2" t="s">
        <v>2</v>
      </c>
      <c r="J2" s="3" t="s">
        <v>3</v>
      </c>
      <c r="K2" s="1"/>
    </row>
    <row r="3" spans="1:11" ht="21.5" thickBot="1" x14ac:dyDescent="0.4">
      <c r="A3" s="26"/>
      <c r="B3" s="103" t="s">
        <v>4</v>
      </c>
      <c r="C3" s="104"/>
      <c r="D3" s="103"/>
      <c r="E3" s="104"/>
      <c r="F3" s="104"/>
      <c r="G3" s="104"/>
      <c r="H3" s="105"/>
      <c r="I3" s="30">
        <v>45386</v>
      </c>
      <c r="J3" s="31"/>
      <c r="K3" s="1"/>
    </row>
    <row r="4" spans="1:11" x14ac:dyDescent="0.35">
      <c r="A4" s="106"/>
      <c r="B4" s="107"/>
      <c r="C4" s="107"/>
      <c r="D4" s="108"/>
      <c r="E4" s="108"/>
      <c r="F4" s="108"/>
      <c r="G4" s="108"/>
      <c r="H4" s="108"/>
      <c r="I4" s="107"/>
      <c r="J4" s="109"/>
      <c r="K4" s="1"/>
    </row>
    <row r="5" spans="1:11" ht="3" customHeight="1" x14ac:dyDescent="0.35">
      <c r="A5" s="94"/>
      <c r="B5" s="95"/>
      <c r="C5" s="95"/>
      <c r="D5" s="95"/>
      <c r="E5" s="95"/>
      <c r="F5" s="95"/>
      <c r="G5" s="95"/>
      <c r="H5" s="95"/>
      <c r="I5" s="95"/>
      <c r="J5" s="96"/>
      <c r="K5" s="1"/>
    </row>
    <row r="6" spans="1:11" ht="15.5" x14ac:dyDescent="0.35">
      <c r="A6" s="60" t="s">
        <v>5</v>
      </c>
      <c r="B6" s="61"/>
      <c r="C6" s="61"/>
      <c r="D6" s="61"/>
      <c r="E6" s="61"/>
      <c r="F6" s="61"/>
      <c r="G6" s="61"/>
      <c r="H6" s="61"/>
      <c r="I6" s="61"/>
      <c r="J6" s="62"/>
      <c r="K6" s="1"/>
    </row>
    <row r="7" spans="1:11" ht="15.5" x14ac:dyDescent="0.35">
      <c r="A7" s="76" t="s">
        <v>6</v>
      </c>
      <c r="B7" s="77"/>
      <c r="C7" s="77"/>
      <c r="D7" s="77"/>
      <c r="E7" s="77"/>
      <c r="F7" s="77"/>
      <c r="G7" s="77"/>
      <c r="H7" s="77"/>
      <c r="I7" s="77"/>
      <c r="J7" s="78"/>
      <c r="K7" s="1"/>
    </row>
    <row r="8" spans="1:11" x14ac:dyDescent="0.35">
      <c r="A8" s="4" t="s">
        <v>7</v>
      </c>
      <c r="B8" s="110" t="s">
        <v>53</v>
      </c>
      <c r="C8" s="111"/>
      <c r="D8" s="111"/>
      <c r="E8" s="111"/>
      <c r="F8" s="111"/>
      <c r="G8" s="111"/>
      <c r="H8" s="111"/>
      <c r="I8" s="111"/>
      <c r="J8" s="112"/>
      <c r="K8" s="1"/>
    </row>
    <row r="9" spans="1:11" ht="15" customHeight="1" x14ac:dyDescent="0.35">
      <c r="A9" s="27" t="s">
        <v>36</v>
      </c>
      <c r="B9" s="110" t="s">
        <v>54</v>
      </c>
      <c r="C9" s="111"/>
      <c r="D9" s="111"/>
      <c r="E9" s="111"/>
      <c r="F9" s="111"/>
      <c r="G9" s="111"/>
      <c r="H9" s="111"/>
      <c r="I9" s="111"/>
      <c r="J9" s="112"/>
      <c r="K9" s="1"/>
    </row>
    <row r="10" spans="1:11" x14ac:dyDescent="0.35">
      <c r="A10" s="27" t="s">
        <v>37</v>
      </c>
      <c r="B10" s="110" t="s">
        <v>55</v>
      </c>
      <c r="C10" s="111"/>
      <c r="D10" s="111"/>
      <c r="E10" s="111"/>
      <c r="F10" s="111"/>
      <c r="G10" s="111"/>
      <c r="H10" s="111"/>
      <c r="I10" s="111"/>
      <c r="J10" s="112"/>
      <c r="K10" s="1"/>
    </row>
    <row r="11" spans="1:11" ht="44.25" customHeight="1" x14ac:dyDescent="0.35">
      <c r="A11" s="4" t="s">
        <v>8</v>
      </c>
      <c r="B11" s="72" t="s">
        <v>57</v>
      </c>
      <c r="C11" s="116"/>
      <c r="D11" s="116"/>
      <c r="E11" s="116"/>
      <c r="F11" s="116"/>
      <c r="G11" s="116"/>
      <c r="H11" s="116"/>
      <c r="I11" s="116"/>
      <c r="J11" s="117"/>
    </row>
    <row r="12" spans="1:11" ht="49.5" customHeight="1" x14ac:dyDescent="0.35">
      <c r="A12" s="4" t="s">
        <v>9</v>
      </c>
      <c r="B12" s="72" t="s">
        <v>56</v>
      </c>
      <c r="C12" s="116"/>
      <c r="D12" s="116"/>
      <c r="E12" s="116"/>
      <c r="F12" s="116"/>
      <c r="G12" s="116"/>
      <c r="H12" s="116"/>
      <c r="I12" s="116"/>
      <c r="J12" s="117"/>
    </row>
    <row r="13" spans="1:11" ht="15.5" x14ac:dyDescent="0.35">
      <c r="A13" s="60" t="s">
        <v>10</v>
      </c>
      <c r="B13" s="61"/>
      <c r="C13" s="61"/>
      <c r="D13" s="61"/>
      <c r="E13" s="61"/>
      <c r="F13" s="61"/>
      <c r="G13" s="61"/>
      <c r="H13" s="61"/>
      <c r="I13" s="61"/>
      <c r="J13" s="62"/>
    </row>
    <row r="14" spans="1:11" ht="27.75" customHeight="1" x14ac:dyDescent="0.35">
      <c r="A14" s="4" t="s">
        <v>11</v>
      </c>
      <c r="B14" s="28">
        <v>3</v>
      </c>
      <c r="C14" s="59" t="str">
        <f>IFERROR(VLOOKUP(B14,'[1]Validacion datos'!A2:B5,2,FALSE),"")</f>
        <v>DESARROLLO PRODUCTIVO</v>
      </c>
      <c r="D14" s="59"/>
      <c r="E14" s="59"/>
      <c r="F14" s="59"/>
      <c r="G14" s="59"/>
      <c r="H14" s="59"/>
      <c r="I14" s="59"/>
      <c r="J14" s="59"/>
    </row>
    <row r="15" spans="1:11" ht="26.25" customHeight="1" x14ac:dyDescent="0.35">
      <c r="A15" s="4" t="s">
        <v>12</v>
      </c>
      <c r="B15" s="7">
        <v>3.5</v>
      </c>
      <c r="C15" s="59" t="str">
        <f>IFERROR(VLOOKUP(B15,'[1]Validacion datos'!A8:B26,2,FALSE),"")</f>
        <v>Estructura productiva sectorial y territorialmente adecuada, integrada competitivamente a la economía global y que aprovecha las oportunidades del mercado local.</v>
      </c>
      <c r="D15" s="59"/>
      <c r="E15" s="59"/>
      <c r="F15" s="59"/>
      <c r="G15" s="59"/>
      <c r="H15" s="59"/>
      <c r="I15" s="59"/>
      <c r="J15" s="59"/>
    </row>
    <row r="16" spans="1:11" x14ac:dyDescent="0.35">
      <c r="A16" s="4" t="s">
        <v>13</v>
      </c>
      <c r="B16" s="8" t="s">
        <v>59</v>
      </c>
      <c r="C16" s="59" t="str">
        <f>IFERROR(VLOOKUP(B16,'[1]Validacion datos'!D8:E64,2,FALSE),"")</f>
        <v>Consolidar un entorno adecuado que incentive la inversión para el desarrollo sostenible del sector minero</v>
      </c>
      <c r="D16" s="59"/>
      <c r="E16" s="59"/>
      <c r="F16" s="59"/>
      <c r="G16" s="59"/>
      <c r="H16" s="59"/>
      <c r="I16" s="59"/>
      <c r="J16" s="59"/>
    </row>
    <row r="17" spans="1:12" ht="15.5" x14ac:dyDescent="0.35">
      <c r="A17" s="60" t="s">
        <v>14</v>
      </c>
      <c r="B17" s="61"/>
      <c r="C17" s="61"/>
      <c r="D17" s="61"/>
      <c r="E17" s="61"/>
      <c r="F17" s="61"/>
      <c r="G17" s="61"/>
      <c r="H17" s="61"/>
      <c r="I17" s="61"/>
      <c r="J17" s="62"/>
    </row>
    <row r="18" spans="1:12" ht="29.25" customHeight="1" x14ac:dyDescent="0.35">
      <c r="A18" s="4" t="s">
        <v>15</v>
      </c>
      <c r="B18" s="72" t="s">
        <v>73</v>
      </c>
      <c r="C18" s="72"/>
      <c r="D18" s="72"/>
      <c r="E18" s="72"/>
      <c r="F18" s="72"/>
      <c r="G18" s="72"/>
      <c r="H18" s="72"/>
      <c r="I18" s="72"/>
      <c r="J18" s="73"/>
    </row>
    <row r="19" spans="1:12" ht="45.75" customHeight="1" x14ac:dyDescent="0.35">
      <c r="A19" s="9" t="s">
        <v>16</v>
      </c>
      <c r="B19" s="124" t="s">
        <v>130</v>
      </c>
      <c r="C19" s="124"/>
      <c r="D19" s="124"/>
      <c r="E19" s="124"/>
      <c r="F19" s="124"/>
      <c r="G19" s="124"/>
      <c r="H19" s="124"/>
      <c r="I19" s="124"/>
      <c r="J19" s="125"/>
      <c r="K19" s="40"/>
      <c r="L19" s="41"/>
    </row>
    <row r="20" spans="1:12" ht="34.5" customHeight="1" x14ac:dyDescent="0.35">
      <c r="A20" s="9" t="s">
        <v>17</v>
      </c>
      <c r="B20" s="72" t="s">
        <v>74</v>
      </c>
      <c r="C20" s="72"/>
      <c r="D20" s="72"/>
      <c r="E20" s="72"/>
      <c r="F20" s="72"/>
      <c r="G20" s="72"/>
      <c r="H20" s="72"/>
      <c r="I20" s="72"/>
      <c r="J20" s="73"/>
    </row>
    <row r="21" spans="1:12" ht="60" customHeight="1" x14ac:dyDescent="0.35">
      <c r="A21" s="9" t="s">
        <v>38</v>
      </c>
      <c r="B21" s="124" t="s">
        <v>82</v>
      </c>
      <c r="C21" s="124"/>
      <c r="D21" s="124"/>
      <c r="E21" s="124"/>
      <c r="F21" s="124"/>
      <c r="G21" s="124"/>
      <c r="H21" s="124"/>
      <c r="I21" s="124"/>
      <c r="J21" s="125"/>
      <c r="K21" s="124"/>
      <c r="L21" s="124"/>
    </row>
    <row r="22" spans="1:12" ht="15.5" x14ac:dyDescent="0.35">
      <c r="A22" s="60" t="s">
        <v>18</v>
      </c>
      <c r="B22" s="61"/>
      <c r="C22" s="61"/>
      <c r="D22" s="61"/>
      <c r="E22" s="61"/>
      <c r="F22" s="61"/>
      <c r="G22" s="61"/>
      <c r="H22" s="61"/>
      <c r="I22" s="61"/>
      <c r="J22" s="62"/>
    </row>
    <row r="23" spans="1:12" ht="15.5" x14ac:dyDescent="0.35">
      <c r="A23" s="76" t="s">
        <v>19</v>
      </c>
      <c r="B23" s="77"/>
      <c r="C23" s="77"/>
      <c r="D23" s="77"/>
      <c r="E23" s="77"/>
      <c r="F23" s="77"/>
      <c r="G23" s="77"/>
      <c r="H23" s="77"/>
      <c r="I23" s="77"/>
      <c r="J23" s="78"/>
      <c r="K23" s="1"/>
    </row>
    <row r="24" spans="1:12" ht="15" customHeight="1" x14ac:dyDescent="0.35">
      <c r="A24" s="79" t="s">
        <v>20</v>
      </c>
      <c r="B24" s="80"/>
      <c r="C24" s="81" t="s">
        <v>21</v>
      </c>
      <c r="D24" s="83"/>
      <c r="E24" s="83"/>
      <c r="F24" s="83" t="s">
        <v>22</v>
      </c>
      <c r="G24" s="83"/>
      <c r="H24" s="80"/>
      <c r="I24" s="81" t="s">
        <v>23</v>
      </c>
      <c r="J24" s="82"/>
    </row>
    <row r="25" spans="1:12" x14ac:dyDescent="0.35">
      <c r="A25" s="84">
        <v>18856487</v>
      </c>
      <c r="B25" s="85"/>
      <c r="C25" s="91">
        <v>31771992</v>
      </c>
      <c r="D25" s="92"/>
      <c r="E25" s="93"/>
      <c r="F25" s="91">
        <v>535130</v>
      </c>
      <c r="G25" s="92"/>
      <c r="H25" s="93"/>
      <c r="I25" s="86">
        <f>+F25/C25</f>
        <v>1.6842821816145492E-2</v>
      </c>
      <c r="J25" s="87"/>
    </row>
    <row r="26" spans="1:12" ht="15.5" x14ac:dyDescent="0.35">
      <c r="A26" s="76" t="s">
        <v>24</v>
      </c>
      <c r="B26" s="77"/>
      <c r="C26" s="77"/>
      <c r="D26" s="77"/>
      <c r="E26" s="77"/>
      <c r="F26" s="77"/>
      <c r="G26" s="77"/>
      <c r="H26" s="77"/>
      <c r="I26" s="77"/>
      <c r="J26" s="78"/>
      <c r="K26" s="1"/>
    </row>
    <row r="27" spans="1:12" x14ac:dyDescent="0.35">
      <c r="A27" s="5"/>
      <c r="B27"/>
      <c r="C27" s="88" t="s">
        <v>51</v>
      </c>
      <c r="D27" s="89"/>
      <c r="E27" s="88" t="s">
        <v>49</v>
      </c>
      <c r="F27" s="89"/>
      <c r="G27" s="88" t="s">
        <v>50</v>
      </c>
      <c r="H27" s="88"/>
      <c r="I27" s="88" t="s">
        <v>25</v>
      </c>
      <c r="J27" s="90"/>
    </row>
    <row r="28" spans="1:12" ht="39" x14ac:dyDescent="0.35">
      <c r="A28" s="10" t="s">
        <v>26</v>
      </c>
      <c r="B28" s="11" t="s">
        <v>27</v>
      </c>
      <c r="C28" s="11" t="s">
        <v>39</v>
      </c>
      <c r="D28" s="11" t="s">
        <v>40</v>
      </c>
      <c r="E28" s="11" t="s">
        <v>43</v>
      </c>
      <c r="F28" s="11" t="s">
        <v>44</v>
      </c>
      <c r="G28" s="11" t="s">
        <v>45</v>
      </c>
      <c r="H28" s="11" t="s">
        <v>46</v>
      </c>
      <c r="I28" s="11" t="s">
        <v>47</v>
      </c>
      <c r="J28" s="12" t="s">
        <v>48</v>
      </c>
    </row>
    <row r="29" spans="1:12" ht="81" customHeight="1" x14ac:dyDescent="0.35">
      <c r="A29" s="53" t="s">
        <v>99</v>
      </c>
      <c r="B29" s="54" t="s">
        <v>94</v>
      </c>
      <c r="C29" s="55">
        <v>40</v>
      </c>
      <c r="D29" s="36">
        <v>31771992.5</v>
      </c>
      <c r="E29" s="55">
        <v>10</v>
      </c>
      <c r="F29" s="14">
        <v>2805752.6500000004</v>
      </c>
      <c r="G29" s="15">
        <v>11</v>
      </c>
      <c r="H29" s="36">
        <v>535130</v>
      </c>
      <c r="I29" s="16">
        <f>+Tabla159[[#This Row],[Física 
(E)]]/Tabla159[[#This Row],[Física
(C)]]</f>
        <v>1.1000000000000001</v>
      </c>
      <c r="J29" s="17">
        <f>+Tabla159[[#This Row],[Financiera 
 (F)]]/Tabla159[[#This Row],[Financiera
(D)]]</f>
        <v>0.19072600715533491</v>
      </c>
    </row>
    <row r="30" spans="1:12" ht="15.5" x14ac:dyDescent="0.35">
      <c r="A30" s="60" t="s">
        <v>28</v>
      </c>
      <c r="B30" s="61"/>
      <c r="C30" s="61"/>
      <c r="D30" s="61"/>
      <c r="E30" s="61"/>
      <c r="F30" s="61"/>
      <c r="G30" s="61"/>
      <c r="H30" s="61"/>
      <c r="I30" s="61"/>
      <c r="J30" s="62"/>
    </row>
    <row r="31" spans="1:12" ht="15.5" x14ac:dyDescent="0.35">
      <c r="A31" s="76" t="s">
        <v>29</v>
      </c>
      <c r="B31" s="77"/>
      <c r="C31" s="77"/>
      <c r="D31" s="77"/>
      <c r="E31" s="77"/>
      <c r="F31" s="77"/>
      <c r="G31" s="77"/>
      <c r="H31" s="77"/>
      <c r="I31" s="77"/>
      <c r="J31" s="78"/>
      <c r="K31" s="1"/>
    </row>
    <row r="32" spans="1:12" x14ac:dyDescent="0.35">
      <c r="A32" s="23" t="s">
        <v>30</v>
      </c>
      <c r="B32" s="72" t="s">
        <v>99</v>
      </c>
      <c r="C32" s="72"/>
      <c r="D32" s="72"/>
      <c r="E32" s="72"/>
      <c r="F32" s="72"/>
      <c r="G32" s="72"/>
      <c r="H32" s="72"/>
      <c r="I32" s="72"/>
      <c r="J32" s="73"/>
    </row>
    <row r="33" spans="1:12" ht="46.5" customHeight="1" x14ac:dyDescent="0.35">
      <c r="A33" s="23" t="s">
        <v>31</v>
      </c>
      <c r="B33" s="124" t="s">
        <v>93</v>
      </c>
      <c r="C33" s="124"/>
      <c r="D33" s="124"/>
      <c r="E33" s="124"/>
      <c r="F33" s="124"/>
      <c r="G33" s="124"/>
      <c r="H33" s="124"/>
      <c r="I33" s="124"/>
      <c r="J33" s="125"/>
      <c r="K33" s="124"/>
      <c r="L33" s="124"/>
    </row>
    <row r="34" spans="1:12" ht="42.75" customHeight="1" x14ac:dyDescent="0.35">
      <c r="A34" s="23" t="s">
        <v>32</v>
      </c>
      <c r="B34" s="124" t="s">
        <v>98</v>
      </c>
      <c r="C34" s="124"/>
      <c r="D34" s="124"/>
      <c r="E34" s="124"/>
      <c r="F34" s="124"/>
      <c r="G34" s="124"/>
      <c r="H34" s="124"/>
      <c r="I34" s="124"/>
      <c r="J34" s="125"/>
      <c r="K34" s="126" t="s">
        <v>121</v>
      </c>
      <c r="L34" s="126"/>
    </row>
    <row r="35" spans="1:12" ht="50.5" customHeight="1" x14ac:dyDescent="0.35">
      <c r="A35" s="23" t="s">
        <v>33</v>
      </c>
      <c r="B35" s="118" t="s">
        <v>114</v>
      </c>
      <c r="C35" s="118"/>
      <c r="D35" s="118"/>
      <c r="E35" s="118"/>
      <c r="F35" s="118"/>
      <c r="G35" s="118"/>
      <c r="H35" s="118"/>
      <c r="I35" s="118"/>
      <c r="J35" s="119"/>
    </row>
    <row r="36" spans="1:12" ht="15.5" x14ac:dyDescent="0.35">
      <c r="A36" s="60" t="s">
        <v>34</v>
      </c>
      <c r="B36" s="61"/>
      <c r="C36" s="61"/>
      <c r="D36" s="61"/>
      <c r="E36" s="61"/>
      <c r="F36" s="61"/>
      <c r="G36" s="61"/>
      <c r="H36" s="61"/>
      <c r="I36" s="61"/>
      <c r="J36" s="62"/>
    </row>
    <row r="37" spans="1:12" ht="15.5" x14ac:dyDescent="0.35">
      <c r="A37" s="63" t="s">
        <v>35</v>
      </c>
      <c r="B37" s="64"/>
      <c r="C37" s="64"/>
      <c r="D37" s="64"/>
      <c r="E37" s="64"/>
      <c r="F37" s="64"/>
      <c r="G37" s="64"/>
      <c r="H37" s="64"/>
      <c r="I37" s="64"/>
      <c r="J37" s="65"/>
      <c r="K37" s="1"/>
    </row>
    <row r="38" spans="1:12" ht="27.75" customHeight="1" x14ac:dyDescent="0.35">
      <c r="A38" s="66" t="s">
        <v>41</v>
      </c>
      <c r="B38" s="67"/>
      <c r="C38" s="67"/>
      <c r="D38" s="67"/>
      <c r="E38" s="67"/>
      <c r="F38" s="67"/>
      <c r="G38" s="67"/>
      <c r="H38" s="67"/>
      <c r="I38" s="67"/>
      <c r="J38" s="68"/>
    </row>
    <row r="39" spans="1:12" ht="27.75" customHeight="1" x14ac:dyDescent="0.35">
      <c r="A39" s="29"/>
      <c r="B39" s="29"/>
      <c r="C39" s="29"/>
      <c r="D39" s="29"/>
      <c r="E39" s="29"/>
      <c r="F39" s="29"/>
      <c r="G39" s="29"/>
      <c r="H39" s="29"/>
      <c r="I39" s="29"/>
      <c r="J39" s="29"/>
    </row>
    <row r="40" spans="1:12" ht="30.75" customHeight="1" x14ac:dyDescent="0.35">
      <c r="A40" s="69" t="s">
        <v>42</v>
      </c>
      <c r="B40" s="69"/>
      <c r="C40" s="69"/>
      <c r="D40" s="69"/>
      <c r="E40" s="69"/>
      <c r="F40" s="69"/>
      <c r="G40" s="69"/>
      <c r="H40" s="69"/>
      <c r="I40" s="69"/>
      <c r="J40" s="69"/>
    </row>
    <row r="42" spans="1:12" x14ac:dyDescent="0.35">
      <c r="A42" s="32" t="s">
        <v>60</v>
      </c>
      <c r="B42" s="51">
        <f>+A25</f>
        <v>18856487</v>
      </c>
      <c r="D42" s="46"/>
      <c r="E42" s="46"/>
      <c r="F42" s="46"/>
      <c r="H42" s="46"/>
      <c r="I42" s="46"/>
      <c r="J42" s="46"/>
    </row>
    <row r="43" spans="1:12" x14ac:dyDescent="0.35">
      <c r="A43" s="32" t="s">
        <v>62</v>
      </c>
      <c r="B43" s="51">
        <f>+C25</f>
        <v>31771992</v>
      </c>
      <c r="D43" s="57" t="s">
        <v>131</v>
      </c>
      <c r="E43" s="57"/>
      <c r="F43" s="57"/>
      <c r="H43" s="45"/>
      <c r="I43" s="45" t="s">
        <v>61</v>
      </c>
    </row>
    <row r="44" spans="1:12" x14ac:dyDescent="0.35">
      <c r="A44" s="32" t="s">
        <v>64</v>
      </c>
      <c r="B44" s="51">
        <f>+F25</f>
        <v>535130</v>
      </c>
      <c r="D44" s="58" t="s">
        <v>92</v>
      </c>
      <c r="E44" s="58"/>
      <c r="F44" s="58"/>
      <c r="H44" s="44"/>
      <c r="I44" s="44" t="s">
        <v>63</v>
      </c>
    </row>
    <row r="45" spans="1:12" x14ac:dyDescent="0.35">
      <c r="B45" s="52"/>
    </row>
  </sheetData>
  <mergeCells count="53">
    <mergeCell ref="B10:J10"/>
    <mergeCell ref="B1:J1"/>
    <mergeCell ref="B2:C2"/>
    <mergeCell ref="D2:H2"/>
    <mergeCell ref="B3:C3"/>
    <mergeCell ref="D3:H3"/>
    <mergeCell ref="A4:J4"/>
    <mergeCell ref="A5:J5"/>
    <mergeCell ref="A6:J6"/>
    <mergeCell ref="A7:J7"/>
    <mergeCell ref="B8:J8"/>
    <mergeCell ref="B9:J9"/>
    <mergeCell ref="K21:L21"/>
    <mergeCell ref="B11:J11"/>
    <mergeCell ref="B12:J12"/>
    <mergeCell ref="A13:J13"/>
    <mergeCell ref="C14:J14"/>
    <mergeCell ref="C15:J15"/>
    <mergeCell ref="C16:J16"/>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K33:L33"/>
    <mergeCell ref="K34:L34"/>
    <mergeCell ref="A26:J26"/>
    <mergeCell ref="C27:D27"/>
    <mergeCell ref="E27:F27"/>
    <mergeCell ref="G27:H27"/>
    <mergeCell ref="I27:J27"/>
    <mergeCell ref="A30:J30"/>
    <mergeCell ref="D44:F44"/>
    <mergeCell ref="A31:J31"/>
    <mergeCell ref="B32:J32"/>
    <mergeCell ref="B33:J33"/>
    <mergeCell ref="B34:J34"/>
    <mergeCell ref="B35:J35"/>
    <mergeCell ref="A36:J36"/>
    <mergeCell ref="A37:J37"/>
    <mergeCell ref="A38:J38"/>
    <mergeCell ref="A40:J40"/>
    <mergeCell ref="D43:F43"/>
  </mergeCells>
  <dataValidations count="15">
    <dataValidation allowBlank="1" showInputMessage="1" showErrorMessage="1" prompt="Monto ejecutado en el trimestre" sqref="H28:H29" xr:uid="{1C6256AD-1FB4-4F80-B743-BB67C277804E}"/>
    <dataValidation allowBlank="1" showInputMessage="1" showErrorMessage="1" prompt="Meta alcanzada en el trimestre" sqref="G28:G29" xr:uid="{A571CD4F-954F-492A-B10E-AB7C09314771}"/>
    <dataValidation allowBlank="1" showInputMessage="1" showErrorMessage="1" prompt="Monto presupuestado para el producto" sqref="D28:D29 E29:F29 F28" xr:uid="{70A1CF5E-D977-4231-A52C-A53D0F92EC07}"/>
    <dataValidation allowBlank="1" showInputMessage="1" showErrorMessage="1" prompt="Meta anual del indicador" sqref="C28:C29 E28" xr:uid="{E0E57DBF-F072-4DEE-9614-2CFC1626D50B}"/>
    <dataValidation allowBlank="1" showInputMessage="1" showErrorMessage="1" prompt="Nombre del indicador" sqref="B28:B29" xr:uid="{C7D9FDBE-9FDB-45B2-AC10-18FB9A14158E}"/>
    <dataValidation allowBlank="1" showInputMessage="1" showErrorMessage="1" prompt="Nombre de cada producto" sqref="A28:A29" xr:uid="{68C8B04C-3AA7-4CD2-80AA-03B9250755C2}"/>
    <dataValidation allowBlank="1" showInputMessage="1" showErrorMessage="1" prompt="¿En qué consiste el programa?" sqref="B19 B33:L33" xr:uid="{74103365-2094-46B8-86E3-ABEC725DDEA5}"/>
    <dataValidation allowBlank="1" showInputMessage="1" showErrorMessage="1" prompt="Presupuesto del programa" sqref="A25:C25 F25" xr:uid="{340F1EB5-2A86-4FE5-BAA9-FC699120C145}"/>
    <dataValidation allowBlank="1" showInputMessage="1" showErrorMessage="1" prompt="Oportunidades de mejora identificadas" sqref="A38:J39" xr:uid="{C168C9D9-A8E9-4914-93C7-23DC24891AE7}"/>
    <dataValidation allowBlank="1" showInputMessage="1" showErrorMessage="1" prompt="De existir desvío, explicar razones." sqref="B35:J35" xr:uid="{9A888EED-FD95-44F0-B26C-D57575722EB2}"/>
    <dataValidation allowBlank="1" showInputMessage="1" showErrorMessage="1" prompt="1. Describir lo plasmado en el presupuesto_x000a_2. Describir lo alcanzado en términos financieros y de producción " sqref="B34:L34" xr:uid="{EA6496CC-0856-4B5E-865B-14E8F22566CD}"/>
    <dataValidation allowBlank="1" showInputMessage="1" showErrorMessage="1" prompt="Nombre del producto" sqref="B32:J32" xr:uid="{5A739C06-FA61-41EC-BE3D-0FFB550ABB6B}"/>
    <dataValidation allowBlank="1" showInputMessage="1" showErrorMessage="1" prompt="¿A quién va dirigido el programa?, ¿qué característica tiene esta población que requiere ser beneficiada?" sqref="B20:J20" xr:uid="{FCA123DD-107E-4D13-B845-AFE87D64F802}"/>
    <dataValidation allowBlank="1" showInputMessage="1" prompt="Nombre del capítulo" sqref="B8:J10" xr:uid="{19515046-0D80-4D34-AD74-EE4F0F48E5C7}"/>
    <dataValidation allowBlank="1" sqref="A8" xr:uid="{41CEAD96-6072-40A6-9FFC-432607E150C3}"/>
  </dataValidations>
  <printOptions horizontalCentered="1" verticalCentered="1"/>
  <pageMargins left="0.70866141732283472" right="0.70866141732283472" top="0.74803149606299213" bottom="0.74803149606299213" header="0.31496062992125984" footer="0.31496062992125984"/>
  <pageSetup scale="62" fitToWidth="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4682001B4B4844B33EA7A4423DA4B3" ma:contentTypeVersion="14" ma:contentTypeDescription="Create a new document." ma:contentTypeScope="" ma:versionID="4900944c031bfee18989a92464d51235">
  <xsd:schema xmlns:xsd="http://www.w3.org/2001/XMLSchema" xmlns:xs="http://www.w3.org/2001/XMLSchema" xmlns:p="http://schemas.microsoft.com/office/2006/metadata/properties" xmlns:ns3="ca36b9ab-de55-480c-a486-301518f49f08" xmlns:ns4="ae011457-d7e5-4020-b086-15bb40be3e25" targetNamespace="http://schemas.microsoft.com/office/2006/metadata/properties" ma:root="true" ma:fieldsID="a2c483cf2a2e231e8bd5b69130583aa5" ns3:_="" ns4:_="">
    <xsd:import namespace="ca36b9ab-de55-480c-a486-301518f49f08"/>
    <xsd:import namespace="ae011457-d7e5-4020-b086-15bb40be3e2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6b9ab-de55-480c-a486-301518f49f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011457-d7e5-4020-b086-15bb40be3e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1B1E0-2EDF-4049-9F48-0206C44F3965}">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ca36b9ab-de55-480c-a486-301518f49f08"/>
    <ds:schemaRef ds:uri="ae011457-d7e5-4020-b086-15bb40be3e25"/>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166DA9D8-5AFF-4566-A696-2A7CCF1A4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6b9ab-de55-480c-a486-301518f49f08"/>
    <ds:schemaRef ds:uri="ae011457-d7e5-4020-b086-15bb40be3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AE24C0-EAC3-4761-A39B-500D8DEEE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7706</vt:lpstr>
      <vt:lpstr>7707</vt:lpstr>
      <vt:lpstr>7708</vt:lpstr>
      <vt:lpstr>7709</vt:lpstr>
      <vt:lpstr>6816</vt:lpstr>
      <vt:lpstr>6817</vt:lpstr>
      <vt:lpstr>6819</vt:lpstr>
      <vt:lpstr>'6819'!Área_de_impresión</vt:lpstr>
      <vt:lpstr>'7706'!Área_de_impresión</vt:lpstr>
      <vt:lpstr>'7708'!Área_de_impresión</vt:lpstr>
      <vt:lpstr>'7709'!Área_de_impresión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Midori Rosa Magoshi Fernandez</cp:lastModifiedBy>
  <cp:lastPrinted>2024-04-16T18:10:19Z</cp:lastPrinted>
  <dcterms:created xsi:type="dcterms:W3CDTF">2021-03-22T15:50:10Z</dcterms:created>
  <dcterms:modified xsi:type="dcterms:W3CDTF">2024-04-16T18:21:01Z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0x010100DE4682001B4B4844B33EA7A4423DA4B3</vt:lpwstr>
  </property>
</Properties>
</file>